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IVERS - VHCVT\DWC_Project\"/>
    </mc:Choice>
  </mc:AlternateContent>
  <xr:revisionPtr revIDLastSave="0" documentId="13_ncr:1_{D2ADFB94-B4F7-474F-A17C-4422F294545E}" xr6:coauthVersionLast="44" xr6:coauthVersionMax="44" xr10:uidLastSave="{00000000-0000-0000-0000-000000000000}"/>
  <bookViews>
    <workbookView xWindow="2490" yWindow="210" windowWidth="24105" windowHeight="16980" xr2:uid="{21815595-94A9-4720-85C8-810AAD7E590A}"/>
  </bookViews>
  <sheets>
    <sheet name="FDP - DWC feedcha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1" l="1"/>
  <c r="S33" i="1" l="1"/>
  <c r="B33" i="1"/>
  <c r="S32" i="1"/>
  <c r="S31" i="1"/>
  <c r="J31" i="1"/>
  <c r="I31" i="1"/>
  <c r="H31" i="1"/>
  <c r="G31" i="1"/>
  <c r="F31" i="1"/>
  <c r="E31" i="1"/>
  <c r="S30" i="1"/>
  <c r="K30" i="1"/>
  <c r="J30" i="1"/>
  <c r="I30" i="1"/>
  <c r="R16" i="1" s="1"/>
  <c r="H30" i="1"/>
  <c r="G30" i="1"/>
  <c r="F30" i="1"/>
  <c r="E30" i="1"/>
  <c r="D30" i="1"/>
  <c r="C30" i="1"/>
  <c r="P10" i="1" s="1"/>
  <c r="B30" i="1"/>
  <c r="K29" i="1"/>
  <c r="J29" i="1"/>
  <c r="I29" i="1"/>
  <c r="H29" i="1"/>
  <c r="G29" i="1"/>
  <c r="F29" i="1"/>
  <c r="E29" i="1"/>
  <c r="D29" i="1"/>
  <c r="C29" i="1"/>
  <c r="B29" i="1"/>
  <c r="K28" i="1"/>
  <c r="J28" i="1"/>
  <c r="I28" i="1"/>
  <c r="H28" i="1"/>
  <c r="G28" i="1"/>
  <c r="F28" i="1"/>
  <c r="E28" i="1"/>
  <c r="D28" i="1"/>
  <c r="C28" i="1"/>
  <c r="B28" i="1"/>
  <c r="K27" i="1"/>
  <c r="J27" i="1"/>
  <c r="I27" i="1"/>
  <c r="H27" i="1"/>
  <c r="G27" i="1"/>
  <c r="F27" i="1"/>
  <c r="E27" i="1"/>
  <c r="D27" i="1"/>
  <c r="C27" i="1"/>
  <c r="B27" i="1"/>
  <c r="S26" i="1"/>
  <c r="S25" i="1"/>
  <c r="M25" i="1"/>
  <c r="L25" i="1"/>
  <c r="K25" i="1"/>
  <c r="J25" i="1"/>
  <c r="I25" i="1"/>
  <c r="H25" i="1"/>
  <c r="G25" i="1"/>
  <c r="F25" i="1"/>
  <c r="E25" i="1"/>
  <c r="D25" i="1"/>
  <c r="C25" i="1"/>
  <c r="B25" i="1"/>
  <c r="M24" i="1"/>
  <c r="L24" i="1"/>
  <c r="K24" i="1"/>
  <c r="J24" i="1"/>
  <c r="I24" i="1"/>
  <c r="H24" i="1"/>
  <c r="G24" i="1"/>
  <c r="F24" i="1"/>
  <c r="E24" i="1"/>
  <c r="D24" i="1"/>
  <c r="C24" i="1"/>
  <c r="B24" i="1"/>
  <c r="M23" i="1"/>
  <c r="L23" i="1"/>
  <c r="K23" i="1"/>
  <c r="R18" i="1" s="1"/>
  <c r="J23" i="1"/>
  <c r="I23" i="1"/>
  <c r="H23" i="1"/>
  <c r="G23" i="1"/>
  <c r="F23" i="1"/>
  <c r="E23" i="1"/>
  <c r="D23" i="1"/>
  <c r="C23" i="1"/>
  <c r="B23" i="1"/>
  <c r="Q13" i="1"/>
  <c r="R10" i="1" l="1"/>
  <c r="R13" i="1"/>
  <c r="S13" i="1" s="1"/>
  <c r="P16" i="1"/>
  <c r="P13" i="1"/>
  <c r="P11" i="1"/>
  <c r="P14" i="1"/>
  <c r="P17" i="1"/>
  <c r="Q12" i="1"/>
  <c r="Q15" i="1"/>
  <c r="Q18" i="1"/>
  <c r="Q10" i="1"/>
  <c r="S10" i="1"/>
  <c r="Q16" i="1"/>
  <c r="R9" i="1"/>
  <c r="R14" i="1"/>
  <c r="S16" i="1"/>
  <c r="Q11" i="1"/>
  <c r="Q17" i="1"/>
  <c r="R15" i="1"/>
  <c r="Q14" i="1"/>
  <c r="R11" i="1"/>
  <c r="S11" i="1" s="1"/>
  <c r="R12" i="1"/>
  <c r="R17" i="1"/>
  <c r="S17" i="1" s="1"/>
  <c r="P12" i="1"/>
  <c r="P15" i="1"/>
  <c r="P18" i="1"/>
  <c r="S18" i="1" s="1"/>
  <c r="S14" i="1"/>
  <c r="P9" i="1"/>
  <c r="Q9" i="1"/>
  <c r="S9" i="1" l="1"/>
  <c r="S12" i="1"/>
  <c r="S15" i="1"/>
</calcChain>
</file>

<file path=xl/sharedStrings.xml><?xml version="1.0" encoding="utf-8"?>
<sst xmlns="http://schemas.openxmlformats.org/spreadsheetml/2006/main" count="114" uniqueCount="86">
  <si>
    <t>Nutrient/supplement per (L)</t>
  </si>
  <si>
    <t>NPK Ratio</t>
  </si>
  <si>
    <t>N</t>
  </si>
  <si>
    <t>P (43.6%)</t>
  </si>
  <si>
    <t>K (83%)</t>
  </si>
  <si>
    <t>N : K</t>
  </si>
  <si>
    <t>EC based on RO water</t>
  </si>
  <si>
    <t>growth</t>
  </si>
  <si>
    <t>18 hrs light</t>
  </si>
  <si>
    <t>bloom</t>
  </si>
  <si>
    <t>12 hrs</t>
  </si>
  <si>
    <t>pH recommendation : 5.5 - 6.5</t>
  </si>
  <si>
    <t>Micro</t>
  </si>
  <si>
    <t>week</t>
  </si>
  <si>
    <t>Gro</t>
  </si>
  <si>
    <t>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</si>
  <si>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</si>
  <si>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</si>
  <si>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</si>
  <si>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</si>
  <si>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</si>
  <si>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</si>
  <si>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</si>
  <si>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</si>
  <si>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</si>
  <si>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Bloom</t>
  </si>
  <si>
    <t>EC range</t>
  </si>
  <si>
    <t>0.3 - 0.6</t>
  </si>
  <si>
    <t>0.8 - 1.2</t>
  </si>
  <si>
    <t>1.3 - 1.8</t>
  </si>
  <si>
    <t>1.8 - 2.0</t>
  </si>
  <si>
    <t>1.4 - 2.2</t>
  </si>
  <si>
    <t>CalMag</t>
  </si>
  <si>
    <t>micro (ml)</t>
  </si>
  <si>
    <t>MonBloom</t>
  </si>
  <si>
    <t>gro (ml)</t>
  </si>
  <si>
    <t>bloom (ml)</t>
  </si>
  <si>
    <t>Combined NPK Ratio when added</t>
  </si>
  <si>
    <t>Silicon Max (1ml/L)</t>
  </si>
  <si>
    <t>Wk1</t>
  </si>
  <si>
    <t>Fulvic Acid (2ml/L)</t>
  </si>
  <si>
    <t>Wk2</t>
  </si>
  <si>
    <t>Seaweed (5ml/L)</t>
  </si>
  <si>
    <t>Wk3</t>
  </si>
  <si>
    <t>CalMag (0.5 - 1 ml/L)</t>
  </si>
  <si>
    <t>Wk4</t>
  </si>
  <si>
    <t>Monster Bloom (0.1gr/L)</t>
  </si>
  <si>
    <t>Wk5</t>
  </si>
  <si>
    <t>Wk6</t>
  </si>
  <si>
    <t>H2O2 to sterilise (75ml/10L)</t>
  </si>
  <si>
    <t>Wk7</t>
  </si>
  <si>
    <t>Adjust water pH to 6.0 - 6.5 before adding nutrients - check again after mixing</t>
  </si>
  <si>
    <t>Wk8</t>
  </si>
  <si>
    <t>Wk9</t>
  </si>
  <si>
    <t>Total water (L)</t>
  </si>
  <si>
    <t>Wk10</t>
  </si>
  <si>
    <t>Desired % strength (eg: 50 for 50%)</t>
  </si>
  <si>
    <t>Wk11</t>
  </si>
  <si>
    <t>Wk12</t>
  </si>
  <si>
    <t>ppm range</t>
  </si>
  <si>
    <t>Harley Smith:</t>
  </si>
  <si>
    <t>Starter fert</t>
  </si>
  <si>
    <t>add extra P</t>
  </si>
  <si>
    <t>transition to flower</t>
  </si>
  <si>
    <t>grow</t>
  </si>
  <si>
    <t>?</t>
  </si>
  <si>
    <t>flower</t>
  </si>
  <si>
    <t>Fulvic acid:Seaweed  -  5:2</t>
  </si>
  <si>
    <t>Ed Rosenthal</t>
  </si>
  <si>
    <t>2 wks</t>
  </si>
  <si>
    <t>Monster Bloom</t>
  </si>
  <si>
    <t>H2O2 to sterilise</t>
  </si>
  <si>
    <t>Amounts shown to nearest round number</t>
  </si>
  <si>
    <t>Conversion chart</t>
  </si>
  <si>
    <t>1 TSP (teaspoon)</t>
  </si>
  <si>
    <t>5 ml</t>
  </si>
  <si>
    <t>1 TBSL (Tablespoon)</t>
  </si>
  <si>
    <t>15 ml</t>
  </si>
  <si>
    <t>1 oz</t>
  </si>
  <si>
    <t>30 ml</t>
  </si>
  <si>
    <t>1 Qt</t>
  </si>
  <si>
    <t>946 ml</t>
  </si>
  <si>
    <t>1 Gal (US)</t>
  </si>
  <si>
    <t>3.785 L</t>
  </si>
  <si>
    <t>Enter water volume in US gallons:</t>
  </si>
  <si>
    <t>MonsterBloom PK ratio not yet included in calculated Combines NPK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</si>
</sst>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71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0" fillId="0" borderId="0" xfId="0" applyNumberFormat="1"/>
    <xf numFmtId="0" fontId="0" fillId="0" borderId="13" xfId="0" applyBorder="1"/>
    <xf numFmtId="0" fontId="4" fillId="0" borderId="5" xfId="0" applyFont="1" applyBorder="1"/>
    <xf numFmtId="0" fontId="4" fillId="0" borderId="15" xfId="0" applyFont="1" applyBorder="1"/>
    <xf numFmtId="0" fontId="5" fillId="0" borderId="5" xfId="0" applyFont="1" applyBorder="1"/>
    <xf numFmtId="0" fontId="5" fillId="0" borderId="1" xfId="0" applyFont="1" applyBorder="1"/>
    <xf numFmtId="0" fontId="4" fillId="0" borderId="3" xfId="0" applyFont="1" applyBorder="1"/>
    <xf numFmtId="0" fontId="4" fillId="0" borderId="1" xfId="0" applyFont="1" applyBorder="1"/>
    <xf numFmtId="0" fontId="0" fillId="0" borderId="12" xfId="0" applyBorder="1"/>
    <xf numFmtId="0" fontId="4" fillId="0" borderId="9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8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3" fillId="0" borderId="8" xfId="0" applyFont="1" applyBorder="1"/>
    <xf numFmtId="0" fontId="2" fillId="3" borderId="0" xfId="2"/>
    <xf numFmtId="0" fontId="2" fillId="3" borderId="0" xfId="2" applyAlignment="1">
      <alignment horizontal="right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4" xfId="0" applyBorder="1"/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4" fillId="0" borderId="3" xfId="0" applyNumberFormat="1" applyFont="1" applyBorder="1"/>
    <xf numFmtId="0" fontId="2" fillId="3" borderId="0" xfId="2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2" borderId="3" xfId="1" applyBorder="1"/>
  </cellXfs>
  <cellStyles count="3">
    <cellStyle name="Good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0239E-C3F1-4055-8486-20313A72A515}">
  <dimension ref="A1:S38"/>
  <sheetViews>
    <sheetView tabSelected="1" zoomScale="110" zoomScaleNormal="110" workbookViewId="0">
      <selection activeCell="G18" sqref="G18"/>
    </sheetView>
  </sheetViews>
  <sheetFormatPr defaultRowHeight="15" x14ac:dyDescent="0.25"/>
  <cols>
    <col min="1" max="1" width="30" customWidth="1"/>
    <col min="2" max="2" width="8.5703125" customWidth="1"/>
    <col min="3" max="3" width="10.85546875" bestFit="1" customWidth="1"/>
    <col min="4" max="4" width="12.42578125" bestFit="1" customWidth="1"/>
    <col min="6" max="6" width="10.42578125" bestFit="1" customWidth="1"/>
  </cols>
  <sheetData>
    <row r="1" spans="1:19" ht="15.75" thickBot="1" x14ac:dyDescent="0.3">
      <c r="A1" s="1" t="s">
        <v>0</v>
      </c>
      <c r="B1" s="1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t="s">
        <v>1</v>
      </c>
      <c r="P1" s="2" t="s">
        <v>2</v>
      </c>
      <c r="Q1" s="2" t="s">
        <v>3</v>
      </c>
      <c r="R1" s="2" t="s">
        <v>4</v>
      </c>
      <c r="S1" s="2" t="s">
        <v>5</v>
      </c>
    </row>
    <row r="2" spans="1:19" ht="15.75" thickBot="1" x14ac:dyDescent="0.3">
      <c r="A2" s="1" t="s">
        <v>6</v>
      </c>
      <c r="B2" s="1" t="s">
        <v>7</v>
      </c>
      <c r="C2" s="1" t="s">
        <v>8</v>
      </c>
      <c r="D2" s="1"/>
      <c r="E2" s="1" t="s">
        <v>9</v>
      </c>
      <c r="F2" s="1" t="s">
        <v>10</v>
      </c>
      <c r="G2" s="1"/>
      <c r="H2" s="3" t="s">
        <v>11</v>
      </c>
      <c r="I2" s="4"/>
      <c r="J2" s="5"/>
      <c r="K2" s="1"/>
      <c r="L2" s="1"/>
      <c r="M2" s="1"/>
      <c r="O2" t="s">
        <v>12</v>
      </c>
      <c r="P2">
        <v>5</v>
      </c>
      <c r="Q2">
        <v>0</v>
      </c>
      <c r="R2">
        <v>1</v>
      </c>
    </row>
    <row r="3" spans="1:19" x14ac:dyDescent="0.25">
      <c r="A3" s="6" t="s">
        <v>13</v>
      </c>
      <c r="B3" s="7">
        <v>1</v>
      </c>
      <c r="C3" s="8">
        <v>2</v>
      </c>
      <c r="D3" s="9">
        <v>3</v>
      </c>
      <c r="E3" s="10">
        <v>4</v>
      </c>
      <c r="F3" s="8">
        <v>5</v>
      </c>
      <c r="G3" s="8">
        <v>6</v>
      </c>
      <c r="H3" s="8">
        <v>7</v>
      </c>
      <c r="I3" s="8">
        <v>8</v>
      </c>
      <c r="J3" s="8">
        <v>9</v>
      </c>
      <c r="K3" s="8">
        <v>10</v>
      </c>
      <c r="L3" s="8">
        <v>11</v>
      </c>
      <c r="M3" s="9">
        <v>12</v>
      </c>
      <c r="O3" t="s">
        <v>14</v>
      </c>
      <c r="P3">
        <v>3</v>
      </c>
      <c r="Q3">
        <v>1</v>
      </c>
      <c r="R3">
        <v>6</v>
      </c>
    </row>
    <row r="4" spans="1:19" x14ac:dyDescent="0.25">
      <c r="A4" s="11" t="s">
        <v>15</v>
      </c>
      <c r="B4" s="11" t="s">
        <v>16</v>
      </c>
      <c r="C4" s="1" t="s">
        <v>17</v>
      </c>
      <c r="D4" s="12" t="s">
        <v>18</v>
      </c>
      <c r="E4" s="13" t="s">
        <v>19</v>
      </c>
      <c r="F4" s="1" t="s">
        <v>20</v>
      </c>
      <c r="G4" s="1"/>
      <c r="H4" s="1" t="s">
        <v>21</v>
      </c>
      <c r="I4" s="1"/>
      <c r="J4" s="1"/>
      <c r="K4" s="1" t="s">
        <v>22</v>
      </c>
      <c r="L4" s="1" t="s">
        <v>23</v>
      </c>
      <c r="M4" s="12" t="s">
        <v>24</v>
      </c>
      <c r="O4" t="s">
        <v>25</v>
      </c>
      <c r="P4">
        <v>0</v>
      </c>
      <c r="Q4">
        <v>5</v>
      </c>
      <c r="R4">
        <v>4</v>
      </c>
    </row>
    <row r="5" spans="1:19" ht="15.75" thickBot="1" x14ac:dyDescent="0.3">
      <c r="A5" s="14" t="s">
        <v>26</v>
      </c>
      <c r="B5" s="14" t="s">
        <v>27</v>
      </c>
      <c r="C5" s="15" t="s">
        <v>28</v>
      </c>
      <c r="D5" s="16" t="s">
        <v>29</v>
      </c>
      <c r="E5" s="17" t="s">
        <v>30</v>
      </c>
      <c r="F5" s="15" t="s">
        <v>31</v>
      </c>
      <c r="G5" s="15" t="s">
        <v>31</v>
      </c>
      <c r="H5" s="15" t="s">
        <v>31</v>
      </c>
      <c r="I5" s="15" t="s">
        <v>31</v>
      </c>
      <c r="J5" s="15" t="s">
        <v>31</v>
      </c>
      <c r="K5" s="15" t="s">
        <v>31</v>
      </c>
      <c r="L5" s="15">
        <v>0</v>
      </c>
      <c r="M5" s="16">
        <v>0</v>
      </c>
      <c r="O5" t="s">
        <v>32</v>
      </c>
      <c r="P5">
        <v>3</v>
      </c>
      <c r="Q5">
        <v>0</v>
      </c>
      <c r="R5">
        <v>0</v>
      </c>
    </row>
    <row r="6" spans="1:19" x14ac:dyDescent="0.25">
      <c r="A6" s="6" t="s">
        <v>33</v>
      </c>
      <c r="B6" s="7">
        <v>0.7</v>
      </c>
      <c r="C6" s="2">
        <v>0.75</v>
      </c>
      <c r="D6" s="55">
        <v>1</v>
      </c>
      <c r="E6" s="57">
        <v>1</v>
      </c>
      <c r="F6" s="2">
        <v>1</v>
      </c>
      <c r="G6" s="2">
        <v>0.8</v>
      </c>
      <c r="H6" s="2">
        <v>0.7</v>
      </c>
      <c r="I6" s="2">
        <v>0.6</v>
      </c>
      <c r="J6" s="2">
        <v>0.5</v>
      </c>
      <c r="K6" s="2">
        <v>0.5</v>
      </c>
      <c r="L6" s="2">
        <v>0</v>
      </c>
      <c r="M6" s="51">
        <v>0</v>
      </c>
      <c r="O6" s="38" t="s">
        <v>34</v>
      </c>
      <c r="P6" s="39">
        <v>0</v>
      </c>
      <c r="Q6" s="39">
        <v>50</v>
      </c>
      <c r="R6" s="39">
        <v>30</v>
      </c>
    </row>
    <row r="7" spans="1:19" x14ac:dyDescent="0.25">
      <c r="A7" s="11" t="s">
        <v>35</v>
      </c>
      <c r="B7" s="18">
        <v>0.7</v>
      </c>
      <c r="C7" s="2">
        <v>1.2</v>
      </c>
      <c r="D7" s="55">
        <v>2</v>
      </c>
      <c r="E7" s="57">
        <v>3</v>
      </c>
      <c r="F7" s="2">
        <v>2.5</v>
      </c>
      <c r="G7" s="2">
        <v>2.5</v>
      </c>
      <c r="H7" s="2">
        <v>1.7</v>
      </c>
      <c r="I7" s="2">
        <v>1.7</v>
      </c>
      <c r="J7" s="2">
        <v>1.6</v>
      </c>
      <c r="K7" s="2">
        <v>1.6</v>
      </c>
      <c r="L7" s="2">
        <v>0</v>
      </c>
      <c r="M7" s="52">
        <v>0</v>
      </c>
    </row>
    <row r="8" spans="1:19" ht="15.75" thickBot="1" x14ac:dyDescent="0.3">
      <c r="A8" s="14" t="s">
        <v>36</v>
      </c>
      <c r="B8" s="19">
        <v>1.4</v>
      </c>
      <c r="C8" s="50">
        <v>1.75</v>
      </c>
      <c r="D8" s="56">
        <v>3.75</v>
      </c>
      <c r="E8" s="58">
        <v>4.5</v>
      </c>
      <c r="F8" s="50">
        <v>4.75</v>
      </c>
      <c r="G8" s="50">
        <v>4.75</v>
      </c>
      <c r="H8" s="50">
        <v>4.75</v>
      </c>
      <c r="I8" s="50">
        <v>4.5</v>
      </c>
      <c r="J8" s="50">
        <v>4.25</v>
      </c>
      <c r="K8" s="50">
        <v>4.25</v>
      </c>
      <c r="L8" s="50">
        <v>0</v>
      </c>
      <c r="M8" s="53">
        <v>0</v>
      </c>
      <c r="O8" t="s">
        <v>37</v>
      </c>
    </row>
    <row r="9" spans="1:19" x14ac:dyDescent="0.25">
      <c r="A9" s="11" t="s">
        <v>38</v>
      </c>
      <c r="B9" s="7">
        <v>1</v>
      </c>
      <c r="C9" s="2">
        <v>1</v>
      </c>
      <c r="D9" s="55">
        <v>1</v>
      </c>
      <c r="E9" s="57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/>
      <c r="M9" s="52"/>
      <c r="O9" t="s">
        <v>39</v>
      </c>
      <c r="P9" s="20">
        <f>P2*(B23/(B23+B24+B25+B30))+P3*(B24/(B23+B24+B25+B30))+P5*(B30/(B23+B24+B25+B30))</f>
        <v>2.0454545454545454</v>
      </c>
      <c r="Q9" s="20">
        <f>0.436*(Q3*(B24/(B23+B24+B25+B30))+Q4*(B25/(B23+B24+B25+B30)))</f>
        <v>1.1445000000000001</v>
      </c>
      <c r="R9" s="20">
        <f>0.83*(R2*(B23/(B23+B24+B25+B30))+R3*(B24/(B23+B24+B25+B30))+R4*(B25/(B23+B24+B25+B30)))</f>
        <v>2.971022727272727</v>
      </c>
      <c r="S9" s="20">
        <f t="shared" ref="S9:S18" si="0">R9/P9</f>
        <v>1.4524999999999999</v>
      </c>
    </row>
    <row r="10" spans="1:19" x14ac:dyDescent="0.25">
      <c r="A10" s="11" t="s">
        <v>40</v>
      </c>
      <c r="B10" s="18">
        <v>2</v>
      </c>
      <c r="C10" s="2">
        <v>2</v>
      </c>
      <c r="D10" s="55">
        <v>2</v>
      </c>
      <c r="E10" s="57">
        <v>2</v>
      </c>
      <c r="F10" s="2">
        <v>2</v>
      </c>
      <c r="G10" s="2">
        <v>2</v>
      </c>
      <c r="H10" s="2">
        <v>2</v>
      </c>
      <c r="I10" s="2">
        <v>2</v>
      </c>
      <c r="J10" s="2">
        <v>2</v>
      </c>
      <c r="K10" s="2">
        <v>2</v>
      </c>
      <c r="L10" s="2"/>
      <c r="M10" s="52"/>
      <c r="O10" t="s">
        <v>41</v>
      </c>
      <c r="P10" s="20">
        <f>P2*(C23/(C23+C24+C25+C30))+P3*(C24/(C23+C24+C25+C30))+P5*(C30/(C23+C24+C25+C30))</f>
        <v>2.0853658536585362</v>
      </c>
      <c r="Q10" s="20">
        <f>0.436*(Q3*(C24/(C23+C24+C25+C30))+Q4*(C25/(C23+C24+C25+C30)))</f>
        <v>1.0580975609756096</v>
      </c>
      <c r="R10" s="20">
        <f>0.83*(R2*(C23/(C23+C24+C25+C30))+R3*(C24/(C23+C24+C25+C30))+R4*(C25/(C23+C24+C25+C30)))</f>
        <v>3.0264634146341454</v>
      </c>
      <c r="S10" s="20">
        <f t="shared" si="0"/>
        <v>1.4512865497076022</v>
      </c>
    </row>
    <row r="11" spans="1:19" x14ac:dyDescent="0.25">
      <c r="A11" s="11" t="s">
        <v>42</v>
      </c>
      <c r="B11" s="18">
        <v>0.8</v>
      </c>
      <c r="C11" s="2">
        <v>0.8</v>
      </c>
      <c r="D11" s="55">
        <v>0.8</v>
      </c>
      <c r="E11" s="57">
        <v>0.8</v>
      </c>
      <c r="F11" s="2">
        <v>0.8</v>
      </c>
      <c r="G11" s="2">
        <v>0.8</v>
      </c>
      <c r="H11" s="2">
        <v>0.8</v>
      </c>
      <c r="I11" s="2">
        <v>0.8</v>
      </c>
      <c r="J11" s="2">
        <v>0.8</v>
      </c>
      <c r="K11" s="2">
        <v>0.8</v>
      </c>
      <c r="L11" s="2"/>
      <c r="M11" s="52"/>
      <c r="O11" t="s">
        <v>43</v>
      </c>
      <c r="P11" s="20">
        <f>P2*(D23/(D23+D24+D25+D30))+P3*(D24/(D23+D24+D25+D30))+P5*(D30/(D23+D24+D25+D30))</f>
        <v>1.8556701030927836</v>
      </c>
      <c r="Q11" s="20">
        <f>0.436*(Q3*(D24/(D23+D24+D25+D30))+Q4*(D25/(D23+D24+D25+D30)))</f>
        <v>1.1192164948453607</v>
      </c>
      <c r="R11" s="20">
        <f>0.83*(R2*(D23/(D23+D24+D25+D30))+R3*(D24/(D23+D24+D25+D30))+R4*(D25/(D23+D24+D25+D30)))</f>
        <v>2.8750515463917528</v>
      </c>
      <c r="S11" s="20">
        <f t="shared" si="0"/>
        <v>1.5493333333333335</v>
      </c>
    </row>
    <row r="12" spans="1:19" x14ac:dyDescent="0.25">
      <c r="A12" s="11" t="s">
        <v>44</v>
      </c>
      <c r="B12" s="18">
        <v>0.1</v>
      </c>
      <c r="C12" s="2">
        <v>0.3</v>
      </c>
      <c r="D12" s="55">
        <v>1</v>
      </c>
      <c r="E12" s="57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/>
      <c r="M12" s="52"/>
      <c r="O12" t="s">
        <v>45</v>
      </c>
      <c r="P12" s="20">
        <f>P2*(E23/(E23+E24+E25+E30))+P3*(E24/(E23+E24+E25+E30))+P5*(E30/(E23+E24+E25+E30))</f>
        <v>1.8305084745762712</v>
      </c>
      <c r="Q12" s="20">
        <f>0.436*(Q3*(E24/(E23+E24+E25+E30))+Q4*(E25/(E23+E24+E25+E30)))</f>
        <v>1.1306440677966103</v>
      </c>
      <c r="R12" s="20">
        <f>0.83*(R2*(E23/(E23+E24+E25+E30))+R3*(E24/(E23+E24+E25+E30))+R4*(E25/(E23+E24+E25+E30)))</f>
        <v>3.1230508474576268</v>
      </c>
      <c r="S12" s="20">
        <f t="shared" si="0"/>
        <v>1.7061111111111109</v>
      </c>
    </row>
    <row r="13" spans="1:19" x14ac:dyDescent="0.25">
      <c r="A13" s="11" t="s">
        <v>46</v>
      </c>
      <c r="B13" s="18"/>
      <c r="C13" s="2"/>
      <c r="D13" s="55"/>
      <c r="E13" s="57">
        <v>0.1</v>
      </c>
      <c r="F13" s="2">
        <v>0.1</v>
      </c>
      <c r="G13" s="2">
        <v>0.1</v>
      </c>
      <c r="H13" s="2">
        <v>0.1</v>
      </c>
      <c r="I13" s="2">
        <v>0.1</v>
      </c>
      <c r="J13" s="2">
        <v>0.1</v>
      </c>
      <c r="K13" s="2"/>
      <c r="L13" s="2"/>
      <c r="M13" s="52"/>
      <c r="O13" t="s">
        <v>47</v>
      </c>
      <c r="P13" s="20">
        <f>P2*(F23/(F23+F24+F25+F30))+P3*(F24/(F23+F24+F25+F30))+P5*(F30/(F23+F24+F25+F30))</f>
        <v>1.7217391304347827</v>
      </c>
      <c r="Q13" s="20">
        <f>0.436*(Q3*(F24/(F23+F24+F25+F30))+Q4*(F25/(F23+F24+F25+F30)))</f>
        <v>1.1942608695652175</v>
      </c>
      <c r="R13" s="20">
        <f>0.83*(R2*(F23/(F23+F24+F25+F30))+R3*(F24/(F23+F24+F25+F30))+R4*(F25/(F23+F24+F25+F30)))</f>
        <v>3.031304347826087</v>
      </c>
      <c r="S13" s="20">
        <f t="shared" si="0"/>
        <v>1.7606060606060605</v>
      </c>
    </row>
    <row r="14" spans="1:19" ht="15.75" thickBot="1" x14ac:dyDescent="0.3">
      <c r="A14" s="21"/>
      <c r="B14" s="19"/>
      <c r="D14" s="21"/>
      <c r="E14" s="49"/>
      <c r="F14" s="28"/>
      <c r="G14" s="28"/>
      <c r="H14" s="28"/>
      <c r="I14" s="28"/>
      <c r="J14" s="28"/>
      <c r="K14" s="28"/>
      <c r="L14" s="28"/>
      <c r="M14" s="54"/>
      <c r="O14" t="s">
        <v>48</v>
      </c>
      <c r="P14" s="20">
        <f>P2*(G23/(G23+G24+G25+G30))+P3*(G24/(G23+G24+G25+G30))+P5*((G30/(G23+G24+G25+G30)))</f>
        <v>1.651865008880995</v>
      </c>
      <c r="Q14" s="20">
        <f>0.436*(Q3*(G24/(G23+G24+G25+G30))+Q4*(G25/(G23+G24+G25+G30)))</f>
        <v>1.2197158081705153</v>
      </c>
      <c r="R14" s="20">
        <f>0.83*(R2*(G23/(G23+G24+G25+G30))+R3*(G24/(G23+G24+G25+G30))+R4*(G25/(G23+G24+G25+G30)))</f>
        <v>3.0782238010657195</v>
      </c>
      <c r="S14" s="20">
        <f t="shared" si="0"/>
        <v>1.8634838709677417</v>
      </c>
    </row>
    <row r="15" spans="1:19" ht="15.75" thickBot="1" x14ac:dyDescent="0.3">
      <c r="A15" s="22" t="s">
        <v>49</v>
      </c>
      <c r="B15" s="23">
        <v>7.5</v>
      </c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O15" t="s">
        <v>50</v>
      </c>
      <c r="P15" s="20">
        <f>P2*(H23/(H23+H24+H25+H30))+P3*(H24/(H23+H24+H25+H30))+P5*(H30/(H23+H24+H25+H30))</f>
        <v>1.4852652259332024</v>
      </c>
      <c r="Q15" s="20">
        <f>0.436*(Q3*(H24/(H23+H24+H25+H30))+Q4*(H25/(H23+H24+H25+H30)))</f>
        <v>1.3080000000000001</v>
      </c>
      <c r="R15" s="20">
        <f>0.83*(R2*(H23/(H23+H24+H25+H30))+R3*(H24/(H23+H24+H25+H30))+R4*(H25/(H23+H24+H25+H30)))</f>
        <v>2.9253831041257365</v>
      </c>
      <c r="S15" s="20">
        <f t="shared" si="0"/>
        <v>1.9696031746031744</v>
      </c>
    </row>
    <row r="16" spans="1:19" x14ac:dyDescent="0.25">
      <c r="A16" s="24" t="s">
        <v>51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O16" t="s">
        <v>52</v>
      </c>
      <c r="P16" s="20">
        <f>P2*(I23/(I23+I24+I25+I30))+P3*(I24/(I23+I24+I25+I30))+P5*(I30/(I23+I24+I25+I30))</f>
        <v>1.4877049180327868</v>
      </c>
      <c r="Q16" s="20">
        <f>0.436*(Q3*(I24/(I23+I24+I25+I30))+Q4*(I25/(I23+I24+I25+I30)))</f>
        <v>1.2972786885245902</v>
      </c>
      <c r="R16" s="20">
        <f>0.83*(R2*(I23/(I23+I24+I25+I30))+R3*(I24/(I23+I24+I25+I30))+R4*(I25/(I23+I24+I25+I30)))</f>
        <v>2.9390163934426226</v>
      </c>
      <c r="S16" s="20">
        <f t="shared" si="0"/>
        <v>1.9755371900826444</v>
      </c>
    </row>
    <row r="17" spans="1:19" ht="15.75" thickBot="1" x14ac:dyDescent="0.3">
      <c r="A17" s="1"/>
      <c r="B17" s="1"/>
      <c r="C17" s="1"/>
      <c r="D17" s="1"/>
      <c r="E17" s="1"/>
      <c r="F17" s="1"/>
      <c r="G17" s="67" t="s">
        <v>85</v>
      </c>
      <c r="H17" s="67"/>
      <c r="I17" s="67"/>
      <c r="J17" s="67"/>
      <c r="K17" s="67"/>
      <c r="L17" s="67"/>
      <c r="M17" s="67"/>
      <c r="O17" t="s">
        <v>53</v>
      </c>
      <c r="P17" s="20">
        <f>P2*(J23/(J23+J24+J25+J30))+P3*(J24/(J23+J24+J25+J30))+P5*(J30/(J23+J24+J25+J30))</f>
        <v>1.4707158351409979</v>
      </c>
      <c r="Q17" s="20">
        <f>0.436*(Q3*(J24/(J23+J24+J25+J30))+Q4*(J25/(J23+J24+J25+J30)))</f>
        <v>1.2966507592190888</v>
      </c>
      <c r="R17" s="20">
        <f>0.83*(R2*(J23/(J23+J24+J25+J30))+R3*(J24/(J23+J24+J25+J30))+R4*(J25/(J23+J24+J25+J30)))</f>
        <v>2.9275054229934918</v>
      </c>
      <c r="S17" s="20">
        <f t="shared" si="0"/>
        <v>1.990530973451327</v>
      </c>
    </row>
    <row r="18" spans="1:19" ht="15.75" thickBot="1" x14ac:dyDescent="0.3">
      <c r="A18" s="25" t="s">
        <v>54</v>
      </c>
      <c r="B18" s="66">
        <f>G18*3.785</f>
        <v>24.602499999999999</v>
      </c>
      <c r="C18" s="1"/>
      <c r="D18" s="68" t="s">
        <v>84</v>
      </c>
      <c r="E18" s="69"/>
      <c r="F18" s="69"/>
      <c r="G18" s="70">
        <v>6.5</v>
      </c>
      <c r="O18" t="s">
        <v>55</v>
      </c>
      <c r="P18" s="20">
        <f>P2*(K23/(K23+K24+K25+K30))+P3*(K24/(K23+K24+K25+K30))+P5*(K30/(K23+K24+K25+K30))</f>
        <v>1.4707158351409979</v>
      </c>
      <c r="Q18" s="20">
        <f>0.436*(Q3*(K24/(K23+K24+K25+K30))+Q4*(K25/(K23+K24+K25+K30)))</f>
        <v>1.2966507592190888</v>
      </c>
      <c r="R18" s="20">
        <f>0.83*(R2*(K23/(K23+K24+K25+K30))+R3*(K24/(K23+K24+K25+K30))+R4*(K25/(K23+K24+K25+K30)))</f>
        <v>2.9275054229934918</v>
      </c>
      <c r="S18" s="20">
        <f t="shared" si="0"/>
        <v>1.990530973451327</v>
      </c>
    </row>
    <row r="19" spans="1:19" ht="15.75" thickBot="1" x14ac:dyDescent="0.3">
      <c r="A19" s="27" t="s">
        <v>56</v>
      </c>
      <c r="B19" s="26">
        <v>75</v>
      </c>
      <c r="C19" s="1"/>
      <c r="D19" s="28"/>
      <c r="E19" s="28"/>
      <c r="F19" s="1"/>
      <c r="G19" s="1"/>
      <c r="H19" s="1"/>
      <c r="I19" s="1"/>
      <c r="J19" s="1"/>
      <c r="K19" s="1"/>
      <c r="L19" s="1"/>
      <c r="M19" s="1"/>
      <c r="O19" t="s">
        <v>57</v>
      </c>
      <c r="P19" s="20">
        <v>0</v>
      </c>
      <c r="Q19" s="20">
        <v>0</v>
      </c>
      <c r="R19" s="20">
        <v>0</v>
      </c>
      <c r="S19" s="20"/>
    </row>
    <row r="20" spans="1:19" x14ac:dyDescent="0.25">
      <c r="A20" s="11" t="s">
        <v>13</v>
      </c>
      <c r="B20" s="18">
        <v>1</v>
      </c>
      <c r="C20" s="8">
        <v>2</v>
      </c>
      <c r="D20" s="29">
        <v>3</v>
      </c>
      <c r="E20" s="10">
        <v>4</v>
      </c>
      <c r="F20" s="8">
        <v>5</v>
      </c>
      <c r="G20" s="8">
        <v>6</v>
      </c>
      <c r="H20" s="8">
        <v>7</v>
      </c>
      <c r="I20" s="8">
        <v>8</v>
      </c>
      <c r="J20" s="8">
        <v>9</v>
      </c>
      <c r="K20" s="8">
        <v>10</v>
      </c>
      <c r="L20" s="8">
        <v>11</v>
      </c>
      <c r="M20" s="9">
        <v>12</v>
      </c>
      <c r="O20" t="s">
        <v>58</v>
      </c>
      <c r="P20" s="20">
        <v>0</v>
      </c>
      <c r="Q20" s="20">
        <v>0</v>
      </c>
      <c r="R20" s="20">
        <v>0</v>
      </c>
      <c r="S20" s="20"/>
    </row>
    <row r="21" spans="1:19" x14ac:dyDescent="0.25">
      <c r="A21" s="11" t="s">
        <v>15</v>
      </c>
      <c r="B21" s="11" t="s">
        <v>16</v>
      </c>
      <c r="C21" s="1" t="s">
        <v>17</v>
      </c>
      <c r="D21" s="12" t="s">
        <v>18</v>
      </c>
      <c r="E21" s="13" t="s">
        <v>19</v>
      </c>
      <c r="F21" s="1" t="s">
        <v>20</v>
      </c>
      <c r="G21" s="1"/>
      <c r="H21" s="1" t="s">
        <v>21</v>
      </c>
      <c r="I21" s="1"/>
      <c r="J21" s="1"/>
      <c r="K21" s="1" t="s">
        <v>22</v>
      </c>
      <c r="L21" s="1" t="s">
        <v>23</v>
      </c>
      <c r="M21" s="12" t="s">
        <v>24</v>
      </c>
    </row>
    <row r="22" spans="1:19" ht="15.75" thickBot="1" x14ac:dyDescent="0.3">
      <c r="A22" s="14" t="s">
        <v>59</v>
      </c>
      <c r="B22" s="14"/>
      <c r="C22" s="15"/>
      <c r="D22" s="16"/>
      <c r="E22" s="17"/>
      <c r="F22" s="15"/>
      <c r="G22" s="15"/>
      <c r="H22" s="15"/>
      <c r="I22" s="15"/>
      <c r="J22" s="15"/>
      <c r="K22" s="15"/>
      <c r="L22" s="15"/>
      <c r="M22" s="16"/>
      <c r="O22" t="s">
        <v>60</v>
      </c>
      <c r="S22" s="20"/>
    </row>
    <row r="23" spans="1:19" x14ac:dyDescent="0.25">
      <c r="A23" s="6" t="s">
        <v>33</v>
      </c>
      <c r="B23" s="30">
        <f>((B18*B6)/B1)*(B19/100)</f>
        <v>12.916312499999997</v>
      </c>
      <c r="C23" s="59">
        <f>((B18*C6)/B1)*(B19/100)</f>
        <v>13.838906250000001</v>
      </c>
      <c r="D23" s="60">
        <f>((B18*D6)/B1)*(B19/100)</f>
        <v>18.451875000000001</v>
      </c>
      <c r="E23" s="60">
        <f>((B18*E6)/B1)*(B19/100)</f>
        <v>18.451875000000001</v>
      </c>
      <c r="F23" s="59">
        <f>((B18*F6)/B1)*(B19/100)</f>
        <v>18.451875000000001</v>
      </c>
      <c r="G23" s="59">
        <f>((B18*G6)/B1)*(B19/100)</f>
        <v>14.761500000000002</v>
      </c>
      <c r="H23" s="59">
        <f>((B18*H6)/B1)*(B19/100)</f>
        <v>12.916312499999997</v>
      </c>
      <c r="I23" s="59">
        <f>((B18*I6)/B1)*(B19/100)</f>
        <v>11.071124999999999</v>
      </c>
      <c r="J23" s="59">
        <f>((B18*J6)/B1)*(B19/100)</f>
        <v>9.2259375000000006</v>
      </c>
      <c r="K23" s="59">
        <f>((B18*K6)/B1)*(B19/100)</f>
        <v>9.2259375000000006</v>
      </c>
      <c r="L23" s="59">
        <f>((B18*L6)/B1)*(B19/100)</f>
        <v>0</v>
      </c>
      <c r="M23" s="60">
        <f>((B18*M6)/B1)*(B19/100)</f>
        <v>0</v>
      </c>
      <c r="N23" s="31"/>
      <c r="O23" t="s">
        <v>61</v>
      </c>
      <c r="Q23" t="s">
        <v>62</v>
      </c>
      <c r="S23" s="20"/>
    </row>
    <row r="24" spans="1:19" x14ac:dyDescent="0.25">
      <c r="A24" s="11" t="s">
        <v>35</v>
      </c>
      <c r="B24" s="32">
        <f>((B18*B7)/B1)*(B19/100)</f>
        <v>12.916312499999997</v>
      </c>
      <c r="C24" s="59">
        <f>((B18*C7)/B1)*(B19/100)</f>
        <v>22.142249999999997</v>
      </c>
      <c r="D24" s="61">
        <f>((B18*D7)/B1)*(B19/100)</f>
        <v>36.903750000000002</v>
      </c>
      <c r="E24" s="61">
        <f>((B18*E7)/B1)*(B19/100)</f>
        <v>55.355625000000003</v>
      </c>
      <c r="F24" s="59">
        <f>((B18*F7)/B1)*(B19/100)</f>
        <v>46.129687499999996</v>
      </c>
      <c r="G24" s="59">
        <f>((B18*G7)/B1)*(B19/100)</f>
        <v>46.129687499999996</v>
      </c>
      <c r="H24" s="59">
        <f>((B18*H7)/B1)*(B19/100)</f>
        <v>31.368187499999998</v>
      </c>
      <c r="I24" s="59">
        <f>((B18*I7)/B1)*(B19/100)</f>
        <v>31.368187499999998</v>
      </c>
      <c r="J24" s="59">
        <f>((B18*J7)/B1)*(B19/100)</f>
        <v>29.523000000000003</v>
      </c>
      <c r="K24" s="59">
        <f>((B18*K7)/B1)*(B19/100)</f>
        <v>29.523000000000003</v>
      </c>
      <c r="L24" s="59">
        <f>((B18*L7)/B1)*(B19/100)</f>
        <v>0</v>
      </c>
      <c r="M24" s="61">
        <f>((B18*M7)/B1)*(B19/100)</f>
        <v>0</v>
      </c>
      <c r="N24" s="31"/>
      <c r="O24" t="s">
        <v>63</v>
      </c>
      <c r="Q24" t="s">
        <v>62</v>
      </c>
    </row>
    <row r="25" spans="1:19" ht="15.75" thickBot="1" x14ac:dyDescent="0.3">
      <c r="A25" s="14" t="s">
        <v>36</v>
      </c>
      <c r="B25" s="33">
        <f>((B18*B8)/B1)*(B19/100)</f>
        <v>25.832624999999993</v>
      </c>
      <c r="C25" s="62">
        <f>((B18*C8)/B1)*(B19/100)</f>
        <v>32.290781250000002</v>
      </c>
      <c r="D25" s="63">
        <f>((B18*D8)/B1)*(B19/100)</f>
        <v>69.194531249999997</v>
      </c>
      <c r="E25" s="63">
        <f>((B18*E8)/B1)*(B19/100)</f>
        <v>83.033437499999991</v>
      </c>
      <c r="F25" s="62">
        <f>((B18*F8)/B1)*(B19/100)</f>
        <v>87.646406249999998</v>
      </c>
      <c r="G25" s="62">
        <f>((B18*G8)/B1)*(B19/100)</f>
        <v>87.646406249999998</v>
      </c>
      <c r="H25" s="62">
        <f>((B18*H8)/B1)*(B19/100)</f>
        <v>87.646406249999998</v>
      </c>
      <c r="I25" s="62">
        <f>((B18*I8)/B1)*(B19/100)</f>
        <v>83.033437499999991</v>
      </c>
      <c r="J25" s="62">
        <f>((B18*J8)/B1)*(B19/100)</f>
        <v>78.420468749999998</v>
      </c>
      <c r="K25" s="62">
        <f>((B18*K8)/B1)*(B19/100)</f>
        <v>78.420468749999998</v>
      </c>
      <c r="L25" s="62">
        <f>((B18*L8)/B1)*(B19/100)</f>
        <v>0</v>
      </c>
      <c r="M25" s="63">
        <f>((B18*M8)/B1)*(B19/100)</f>
        <v>0</v>
      </c>
      <c r="N25" s="31"/>
      <c r="O25" t="s">
        <v>64</v>
      </c>
      <c r="P25" s="2">
        <v>1</v>
      </c>
      <c r="Q25" s="2" t="s">
        <v>65</v>
      </c>
      <c r="R25" s="2">
        <v>1.5</v>
      </c>
      <c r="S25" s="34">
        <f>R25/P25</f>
        <v>1.5</v>
      </c>
    </row>
    <row r="26" spans="1:19" ht="15.75" thickBot="1" x14ac:dyDescent="0.3">
      <c r="A26" s="11"/>
      <c r="B26" s="32"/>
      <c r="C26" s="62"/>
      <c r="D26" s="63"/>
      <c r="E26" s="63"/>
      <c r="F26" s="62"/>
      <c r="G26" s="62"/>
      <c r="H26" s="62"/>
      <c r="I26" s="62"/>
      <c r="J26" s="62"/>
      <c r="K26" s="62"/>
      <c r="L26" s="62"/>
      <c r="M26" s="63"/>
      <c r="N26" s="35"/>
      <c r="O26" t="s">
        <v>66</v>
      </c>
      <c r="P26" s="2">
        <v>1</v>
      </c>
      <c r="Q26" s="2" t="s">
        <v>65</v>
      </c>
      <c r="R26" s="2">
        <v>2</v>
      </c>
      <c r="S26" s="34">
        <f>R26/P26</f>
        <v>2</v>
      </c>
    </row>
    <row r="27" spans="1:19" x14ac:dyDescent="0.25">
      <c r="A27" s="11" t="s">
        <v>38</v>
      </c>
      <c r="B27" s="30">
        <f>B9*B18</f>
        <v>24.602499999999999</v>
      </c>
      <c r="C27" s="59">
        <f>C9*B18</f>
        <v>24.602499999999999</v>
      </c>
      <c r="D27" s="61">
        <f>D9*B18</f>
        <v>24.602499999999999</v>
      </c>
      <c r="E27" s="61">
        <f>E9*B18</f>
        <v>24.602499999999999</v>
      </c>
      <c r="F27" s="59">
        <f>F9*B18</f>
        <v>24.602499999999999</v>
      </c>
      <c r="G27" s="59">
        <f>G9*B18</f>
        <v>24.602499999999999</v>
      </c>
      <c r="H27" s="59">
        <f>H9*B18</f>
        <v>24.602499999999999</v>
      </c>
      <c r="I27" s="59">
        <f>I9*B18</f>
        <v>24.602499999999999</v>
      </c>
      <c r="J27" s="59">
        <f>J9*B18</f>
        <v>24.602499999999999</v>
      </c>
      <c r="K27" s="59">
        <f>K9*B18</f>
        <v>24.602499999999999</v>
      </c>
      <c r="L27" s="59"/>
      <c r="M27" s="61"/>
      <c r="N27" s="31"/>
      <c r="O27" t="s">
        <v>67</v>
      </c>
    </row>
    <row r="28" spans="1:19" x14ac:dyDescent="0.25">
      <c r="A28" s="11" t="s">
        <v>40</v>
      </c>
      <c r="B28" s="32">
        <f>B10*B18</f>
        <v>49.204999999999998</v>
      </c>
      <c r="C28" s="59">
        <f>C10*B18</f>
        <v>49.204999999999998</v>
      </c>
      <c r="D28" s="61">
        <f>D10*B18</f>
        <v>49.204999999999998</v>
      </c>
      <c r="E28" s="61">
        <f>E10*B18</f>
        <v>49.204999999999998</v>
      </c>
      <c r="F28" s="59">
        <f>F10*B18</f>
        <v>49.204999999999998</v>
      </c>
      <c r="G28" s="59">
        <f>G10*B18</f>
        <v>49.204999999999998</v>
      </c>
      <c r="H28" s="59">
        <f>H10*B18</f>
        <v>49.204999999999998</v>
      </c>
      <c r="I28" s="59">
        <f>I10*B18</f>
        <v>49.204999999999998</v>
      </c>
      <c r="J28" s="59">
        <f>J10*B18</f>
        <v>49.204999999999998</v>
      </c>
      <c r="K28" s="59">
        <f>K10*B18</f>
        <v>49.204999999999998</v>
      </c>
      <c r="L28" s="59"/>
      <c r="M28" s="61"/>
      <c r="N28" s="31"/>
    </row>
    <row r="29" spans="1:19" x14ac:dyDescent="0.25">
      <c r="A29" s="11" t="s">
        <v>42</v>
      </c>
      <c r="B29" s="32">
        <f>B11*B18</f>
        <v>19.682000000000002</v>
      </c>
      <c r="C29" s="59">
        <f>C11*B18</f>
        <v>19.682000000000002</v>
      </c>
      <c r="D29" s="61">
        <f>D11*B18</f>
        <v>19.682000000000002</v>
      </c>
      <c r="E29" s="61">
        <f>E11*B18</f>
        <v>19.682000000000002</v>
      </c>
      <c r="F29" s="59">
        <f>F11*B18</f>
        <v>19.682000000000002</v>
      </c>
      <c r="G29" s="59">
        <f>G11*B18</f>
        <v>19.682000000000002</v>
      </c>
      <c r="H29" s="59">
        <f>H11*B18</f>
        <v>19.682000000000002</v>
      </c>
      <c r="I29" s="59">
        <f>I11*B18</f>
        <v>19.682000000000002</v>
      </c>
      <c r="J29" s="59">
        <f>J11*B18</f>
        <v>19.682000000000002</v>
      </c>
      <c r="K29" s="59">
        <f>K11*B18</f>
        <v>19.682000000000002</v>
      </c>
      <c r="L29" s="59"/>
      <c r="M29" s="61"/>
      <c r="N29" s="31"/>
      <c r="O29" t="s">
        <v>68</v>
      </c>
      <c r="S29" s="20"/>
    </row>
    <row r="30" spans="1:19" x14ac:dyDescent="0.25">
      <c r="A30" s="11" t="s">
        <v>44</v>
      </c>
      <c r="B30" s="32">
        <f>B12*B18</f>
        <v>2.4602500000000003</v>
      </c>
      <c r="C30" s="59">
        <f>C12*B18</f>
        <v>7.380749999999999</v>
      </c>
      <c r="D30" s="61">
        <f>D12*B18</f>
        <v>24.602499999999999</v>
      </c>
      <c r="E30" s="61">
        <f>E12*B18</f>
        <v>24.602499999999999</v>
      </c>
      <c r="F30" s="59">
        <f>F12*B18</f>
        <v>24.602499999999999</v>
      </c>
      <c r="G30" s="59">
        <f>G12*B18</f>
        <v>24.602499999999999</v>
      </c>
      <c r="H30" s="59">
        <f>H12*B18</f>
        <v>24.602499999999999</v>
      </c>
      <c r="I30" s="59">
        <f>I12*B18</f>
        <v>24.602499999999999</v>
      </c>
      <c r="J30" s="59">
        <f>J12*B18</f>
        <v>24.602499999999999</v>
      </c>
      <c r="K30" s="59">
        <f>K12*B18</f>
        <v>24.602499999999999</v>
      </c>
      <c r="L30" s="59"/>
      <c r="M30" s="61"/>
      <c r="N30" s="31"/>
      <c r="O30" t="s">
        <v>69</v>
      </c>
      <c r="P30">
        <v>1.5</v>
      </c>
      <c r="Q30">
        <v>1</v>
      </c>
      <c r="R30">
        <v>1.8</v>
      </c>
      <c r="S30" s="20">
        <f>R30/P30</f>
        <v>1.2</v>
      </c>
    </row>
    <row r="31" spans="1:19" x14ac:dyDescent="0.25">
      <c r="A31" s="11" t="s">
        <v>70</v>
      </c>
      <c r="B31" s="32"/>
      <c r="C31" s="59"/>
      <c r="D31" s="61"/>
      <c r="E31" s="64">
        <f>E13*B18*(B19/100)</f>
        <v>1.8451875000000002</v>
      </c>
      <c r="F31" s="65">
        <f>F13*B18*(B19/100)</f>
        <v>1.8451875000000002</v>
      </c>
      <c r="G31" s="65">
        <f>G13*B18*(B19/100)</f>
        <v>1.8451875000000002</v>
      </c>
      <c r="H31" s="65">
        <f>H13*B18*(B19/100)</f>
        <v>1.8451875000000002</v>
      </c>
      <c r="I31" s="65">
        <f>I13*B18*(B19/100)</f>
        <v>1.8451875000000002</v>
      </c>
      <c r="J31" s="65">
        <f>J13*B18*(B19/100)</f>
        <v>1.8451875000000002</v>
      </c>
      <c r="K31" s="59"/>
      <c r="L31" s="59"/>
      <c r="M31" s="61"/>
      <c r="N31" s="31"/>
      <c r="O31" t="s">
        <v>7</v>
      </c>
      <c r="P31">
        <v>2.5</v>
      </c>
      <c r="Q31">
        <v>0.8</v>
      </c>
      <c r="R31">
        <v>2.1</v>
      </c>
      <c r="S31" s="20">
        <f>R31/P31</f>
        <v>0.84000000000000008</v>
      </c>
    </row>
    <row r="32" spans="1:19" ht="15.75" thickBot="1" x14ac:dyDescent="0.3">
      <c r="A32" s="21"/>
      <c r="B32" s="33"/>
      <c r="C32" s="62"/>
      <c r="D32" s="63"/>
      <c r="E32" s="63"/>
      <c r="F32" s="62"/>
      <c r="G32" s="62"/>
      <c r="H32" s="62"/>
      <c r="I32" s="62"/>
      <c r="J32" s="62"/>
      <c r="K32" s="62"/>
      <c r="L32" s="62"/>
      <c r="M32" s="63"/>
      <c r="N32" s="31"/>
      <c r="O32" t="s">
        <v>19</v>
      </c>
      <c r="P32">
        <v>1</v>
      </c>
      <c r="Q32">
        <v>1.5</v>
      </c>
      <c r="R32">
        <v>2.4</v>
      </c>
      <c r="S32" s="20">
        <f>R32/P32</f>
        <v>2.4</v>
      </c>
    </row>
    <row r="33" spans="1:19" ht="15.75" thickBot="1" x14ac:dyDescent="0.3">
      <c r="A33" s="36" t="s">
        <v>71</v>
      </c>
      <c r="B33" s="23">
        <f>B18*B15</f>
        <v>184.51874999999998</v>
      </c>
      <c r="C33" s="1"/>
      <c r="D33" s="1"/>
      <c r="E33" s="1"/>
      <c r="F33" s="1"/>
      <c r="G33" s="1"/>
      <c r="H33" s="1"/>
      <c r="I33" s="1"/>
      <c r="J33" s="40" t="s">
        <v>73</v>
      </c>
      <c r="K33" s="41"/>
      <c r="O33" t="s">
        <v>66</v>
      </c>
      <c r="P33">
        <v>0.5</v>
      </c>
      <c r="Q33">
        <v>1.5</v>
      </c>
      <c r="R33">
        <v>2.2999999999999998</v>
      </c>
      <c r="S33" s="20">
        <f>R33/P33</f>
        <v>4.5999999999999996</v>
      </c>
    </row>
    <row r="34" spans="1:19" x14ac:dyDescent="0.25">
      <c r="A34" s="37" t="s">
        <v>72</v>
      </c>
      <c r="B34" s="22"/>
      <c r="C34" s="1"/>
      <c r="D34" s="1"/>
      <c r="E34" s="1"/>
      <c r="F34" s="1"/>
      <c r="G34" s="1"/>
      <c r="H34" s="1"/>
      <c r="I34" s="1"/>
      <c r="J34" s="42" t="s">
        <v>74</v>
      </c>
      <c r="K34" s="43"/>
      <c r="L34" s="44" t="s">
        <v>75</v>
      </c>
    </row>
    <row r="35" spans="1:19" x14ac:dyDescent="0.25">
      <c r="J35" s="45" t="s">
        <v>76</v>
      </c>
      <c r="K35" s="46"/>
      <c r="L35" s="47" t="s">
        <v>77</v>
      </c>
    </row>
    <row r="36" spans="1:19" x14ac:dyDescent="0.25">
      <c r="J36" s="45" t="s">
        <v>78</v>
      </c>
      <c r="K36" s="46"/>
      <c r="L36" s="47" t="s">
        <v>79</v>
      </c>
    </row>
    <row r="37" spans="1:19" x14ac:dyDescent="0.25">
      <c r="J37" s="45" t="s">
        <v>80</v>
      </c>
      <c r="K37" s="46"/>
      <c r="L37" s="47" t="s">
        <v>81</v>
      </c>
    </row>
    <row r="38" spans="1:19" ht="15.75" thickBot="1" x14ac:dyDescent="0.3">
      <c r="J38" s="40" t="s">
        <v>82</v>
      </c>
      <c r="K38" s="48"/>
      <c r="L38" s="49" t="s">
        <v>83</v>
      </c>
    </row>
  </sheetData>
  <mergeCells count="9">
    <mergeCell ref="J37:K37"/>
    <mergeCell ref="J38:K38"/>
    <mergeCell ref="D18:F18"/>
    <mergeCell ref="H2:J2"/>
    <mergeCell ref="G17:M17"/>
    <mergeCell ref="J33:K33"/>
    <mergeCell ref="J34:K34"/>
    <mergeCell ref="J35:K35"/>
    <mergeCell ref="J36:K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FDP - DWC feedchart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2020-03-01T11:53:06Z</dcterms:created>
  <dcterms:modified xsi:type="dcterms:W3CDTF">2020-03-01T12:06:45Z</dcterms:modified>
</cp:coreProperties>
</file>