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Temp\"/>
    </mc:Choice>
  </mc:AlternateContent>
  <xr:revisionPtr revIDLastSave="0" documentId="13_ncr:1_{514BF67D-8C7C-4580-A8A1-019D164C81FD}" xr6:coauthVersionLast="47" xr6:coauthVersionMax="47" xr10:uidLastSave="{00000000-0000-0000-0000-000000000000}"/>
  <bookViews>
    <workbookView xWindow="-120" yWindow="-120" windowWidth="29040" windowHeight="15840" xr2:uid="{37D013C1-012B-4711-9629-DCEA8AA9FFE9}"/>
  </bookViews>
  <sheets>
    <sheet name="Log" sheetId="8" r:id="rId1"/>
    <sheet name="Notes For Next Year" sheetId="10" r:id="rId2"/>
    <sheet name="Nutes Mix Ratios" sheetId="9" r:id="rId3"/>
    <sheet name="Timings" sheetId="2" r:id="rId4"/>
    <sheet name="Seeds" sheetId="1" r:id="rId5"/>
    <sheet name="Mold-resistant" sheetId="11" r:id="rId6"/>
    <sheet name="Shopping" sheetId="3" r:id="rId7"/>
    <sheet name="Links-Various" sheetId="4" r:id="rId8"/>
    <sheet name="Temps" sheetId="5" r:id="rId9"/>
    <sheet name="Tincture" sheetId="6" r:id="rId10"/>
    <sheet name="Splits" sheetId="12"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1" i="8" l="1"/>
  <c r="K41" i="8" s="1"/>
  <c r="J40" i="8"/>
  <c r="J39" i="8"/>
  <c r="J38" i="8"/>
  <c r="G15" i="12"/>
  <c r="F7" i="12"/>
  <c r="F4" i="12"/>
  <c r="F5" i="12"/>
  <c r="F6" i="12"/>
  <c r="F3" i="12"/>
  <c r="F15" i="12" s="1"/>
  <c r="E15" i="12"/>
  <c r="D15" i="12"/>
  <c r="J37" i="8"/>
  <c r="J36" i="8"/>
  <c r="J35" i="8"/>
  <c r="J34" i="8"/>
  <c r="J33" i="8"/>
  <c r="J32" i="8"/>
  <c r="B4" i="11"/>
  <c r="B3" i="11"/>
  <c r="B5" i="11"/>
  <c r="B2" i="11"/>
  <c r="J31" i="8"/>
  <c r="J30" i="8"/>
  <c r="J29" i="8"/>
  <c r="J28" i="8"/>
  <c r="J27" i="8"/>
  <c r="J26" i="8"/>
  <c r="J25" i="8"/>
  <c r="D31" i="8"/>
  <c r="D30" i="8"/>
  <c r="J24" i="8"/>
  <c r="D29" i="8"/>
  <c r="D28" i="8"/>
  <c r="D27" i="8"/>
  <c r="D26" i="8"/>
  <c r="J23" i="8"/>
  <c r="D25" i="8"/>
  <c r="J22" i="8"/>
  <c r="J21" i="8"/>
  <c r="D24" i="8"/>
  <c r="J20" i="8"/>
  <c r="D23" i="8"/>
  <c r="D22" i="8"/>
  <c r="J19" i="8"/>
  <c r="J23" i="9"/>
  <c r="J18" i="9"/>
  <c r="J14" i="9"/>
  <c r="J18" i="8"/>
  <c r="D21" i="8"/>
  <c r="J17" i="8"/>
  <c r="D20" i="8"/>
  <c r="J16" i="8"/>
  <c r="J15" i="8"/>
  <c r="D19" i="8"/>
  <c r="D18" i="8"/>
  <c r="J14" i="8"/>
  <c r="D17" i="8"/>
  <c r="J13" i="8"/>
  <c r="J12" i="8"/>
  <c r="J11" i="8"/>
  <c r="D3" i="8"/>
  <c r="D4" i="8"/>
  <c r="D5" i="8"/>
  <c r="D6" i="8"/>
  <c r="D7" i="8"/>
  <c r="D8" i="8"/>
  <c r="D9" i="8"/>
  <c r="D10" i="8"/>
  <c r="D11" i="8"/>
  <c r="D12" i="8"/>
  <c r="D13" i="8"/>
  <c r="D14" i="8"/>
  <c r="D15" i="8"/>
  <c r="D16" i="8"/>
  <c r="D2" i="8"/>
  <c r="J3" i="8"/>
  <c r="J4" i="8"/>
  <c r="J5" i="8"/>
  <c r="J6" i="8"/>
  <c r="J7" i="8"/>
  <c r="J8" i="8"/>
  <c r="J9" i="8"/>
  <c r="J10" i="8"/>
  <c r="J2" i="8"/>
  <c r="I1" i="8"/>
  <c r="H1" i="8" s="1"/>
  <c r="C1" i="8"/>
  <c r="B1" i="8" s="1"/>
  <c r="C27" i="3"/>
  <c r="B19" i="2"/>
  <c r="B20" i="2"/>
  <c r="B21" i="2"/>
  <c r="B22" i="2"/>
  <c r="B18" i="2"/>
  <c r="C21" i="2"/>
  <c r="C22" i="2"/>
  <c r="C20" i="2"/>
  <c r="G4" i="2"/>
  <c r="H4" i="2" s="1"/>
  <c r="I5" i="2"/>
  <c r="J5" i="2" s="1"/>
  <c r="J4" i="2"/>
  <c r="D4" i="2"/>
  <c r="A4" i="2"/>
  <c r="B4" i="2" s="1"/>
  <c r="C5" i="2"/>
  <c r="C6" i="2" s="1"/>
  <c r="A9" i="5"/>
  <c r="B9" i="5" s="1"/>
  <c r="A8" i="5"/>
  <c r="B8" i="5" s="1"/>
  <c r="B7" i="5"/>
  <c r="E31" i="8" l="1"/>
  <c r="K39" i="8"/>
  <c r="K40" i="8"/>
  <c r="K38" i="8"/>
  <c r="K37" i="8"/>
  <c r="K36" i="8"/>
  <c r="K35" i="8"/>
  <c r="K34" i="8"/>
  <c r="K33" i="8"/>
  <c r="K30" i="8"/>
  <c r="K32" i="8"/>
  <c r="K31" i="8"/>
  <c r="K29" i="8"/>
  <c r="K28" i="8"/>
  <c r="K27" i="8"/>
  <c r="K25" i="8"/>
  <c r="K26" i="8"/>
  <c r="E30" i="8"/>
  <c r="K24" i="8"/>
  <c r="E29" i="8"/>
  <c r="K23" i="8"/>
  <c r="E28" i="8"/>
  <c r="E26" i="8"/>
  <c r="E27" i="8"/>
  <c r="E25" i="8"/>
  <c r="K22" i="8"/>
  <c r="E24" i="8"/>
  <c r="K21" i="8"/>
  <c r="K20" i="8"/>
  <c r="E23" i="8"/>
  <c r="K19" i="8"/>
  <c r="E22" i="8"/>
  <c r="E21" i="8"/>
  <c r="E20" i="8"/>
  <c r="K18" i="8"/>
  <c r="K17" i="8"/>
  <c r="K16" i="8"/>
  <c r="E19" i="8"/>
  <c r="K15" i="8"/>
  <c r="K14" i="8"/>
  <c r="E17" i="8"/>
  <c r="E18" i="8"/>
  <c r="E10" i="8"/>
  <c r="E4" i="8"/>
  <c r="K13" i="8"/>
  <c r="E11" i="8"/>
  <c r="E15" i="8"/>
  <c r="E13" i="8"/>
  <c r="E2" i="8"/>
  <c r="E3" i="8"/>
  <c r="E9" i="8"/>
  <c r="E8" i="8"/>
  <c r="E16" i="8"/>
  <c r="E12" i="8"/>
  <c r="E7" i="8"/>
  <c r="E14" i="8"/>
  <c r="K12" i="8"/>
  <c r="K11" i="8"/>
  <c r="E5" i="8"/>
  <c r="E6" i="8"/>
  <c r="K5" i="8"/>
  <c r="K6" i="8"/>
  <c r="K4" i="8"/>
  <c r="K2" i="8"/>
  <c r="K3" i="8"/>
  <c r="K10" i="8"/>
  <c r="K9" i="8"/>
  <c r="K8" i="8"/>
  <c r="K7" i="8"/>
  <c r="H5" i="2"/>
  <c r="I6" i="2"/>
  <c r="J6" i="2" s="1"/>
  <c r="D5" i="2"/>
  <c r="C7" i="2"/>
  <c r="D6" i="2"/>
  <c r="B6" i="2"/>
  <c r="B5" i="2"/>
  <c r="A10" i="5"/>
  <c r="H6" i="2" l="1"/>
  <c r="I7" i="2"/>
  <c r="H7" i="2" s="1"/>
  <c r="C8" i="2"/>
  <c r="D7" i="2"/>
  <c r="B7" i="2"/>
  <c r="B10" i="5"/>
  <c r="A11" i="5"/>
  <c r="J7" i="2" l="1"/>
  <c r="I8" i="2"/>
  <c r="H8" i="2" s="1"/>
  <c r="C9" i="2"/>
  <c r="D8" i="2"/>
  <c r="B8" i="2"/>
  <c r="A12" i="5"/>
  <c r="B11" i="5"/>
  <c r="J8" i="2" l="1"/>
  <c r="I9" i="2"/>
  <c r="H9" i="2" s="1"/>
  <c r="C10" i="2"/>
  <c r="D9" i="2"/>
  <c r="B9" i="2"/>
  <c r="B12" i="5"/>
  <c r="A13" i="5"/>
  <c r="J9" i="2" l="1"/>
  <c r="I10" i="2"/>
  <c r="H10" i="2" s="1"/>
  <c r="C11" i="2"/>
  <c r="D10" i="2"/>
  <c r="B10" i="2"/>
  <c r="B13" i="5"/>
  <c r="A14" i="5"/>
  <c r="J10" i="2" l="1"/>
  <c r="I11" i="2"/>
  <c r="H11" i="2" s="1"/>
  <c r="C12" i="2"/>
  <c r="D11" i="2"/>
  <c r="B11" i="2"/>
  <c r="B14" i="5"/>
  <c r="A15" i="5"/>
  <c r="I12" i="2" l="1"/>
  <c r="H12" i="2" s="1"/>
  <c r="J11" i="2"/>
  <c r="D12" i="2"/>
  <c r="B12" i="2"/>
  <c r="B15" i="5"/>
  <c r="A16" i="5"/>
  <c r="J12" i="2" l="1"/>
  <c r="A17" i="5"/>
  <c r="B16" i="5"/>
  <c r="B17" i="5" l="1"/>
  <c r="A18" i="5"/>
  <c r="B18" i="5" l="1"/>
</calcChain>
</file>

<file path=xl/sharedStrings.xml><?xml version="1.0" encoding="utf-8"?>
<sst xmlns="http://schemas.openxmlformats.org/spreadsheetml/2006/main" count="460" uniqueCount="369">
  <si>
    <t>Skywalker Haze</t>
  </si>
  <si>
    <t>Power Plant</t>
  </si>
  <si>
    <t>PPP (from Nirvana) Power Plant x WW</t>
  </si>
  <si>
    <t>Royal Kush Mendocino Auto</t>
  </si>
  <si>
    <t>https://www.pacificseedbank.com/</t>
  </si>
  <si>
    <t>Northern Lights</t>
  </si>
  <si>
    <t>https://ilgm.com/products/northern-lights-autoflower-seeds</t>
  </si>
  <si>
    <t>FoxFarm Ocean Forest FX14000 -1.5 Cubic Foot Organic Potting Soil</t>
  </si>
  <si>
    <t>Humboldt Seed Co. Sour Apple Auto</t>
  </si>
  <si>
    <t>https://www.pacificseedbank.com/shop-all-marijuana-seeds/marijuana-seeds/autoflowering-marijuana-seeds/northern-lights-autoflowering-marijuana-seeds/</t>
  </si>
  <si>
    <t>https://www.pacificseedbank.com/shop-all-marijuana-seeds/marijuana-seeds/blue-mango-autoflowering-feminized-marijuana-seeds/</t>
  </si>
  <si>
    <t>Blue Mango Autoflowering</t>
  </si>
  <si>
    <t>https://www.pacificseedbank.com/shop-all-marijuana-seeds/marijuana-seeds/mango-kush-autoflowering-feminized-marijuana-seeds-2/</t>
  </si>
  <si>
    <t>Mango Kush Autoflowering Feminized</t>
  </si>
  <si>
    <t>Alien Bubba Autoflowering Feminized</t>
  </si>
  <si>
    <t>https://www.pacificseedbank.com/shop-all-marijuana-seeds/marijuana-seeds/autoflowering-marijuana-seeds/alien-bubba-autoflowering-feminized-marijuana-seeds/</t>
  </si>
  <si>
    <t>https://www.pacificseedbank.com/shop-all-marijuana-seeds/marijuana-seeds/sour-apple-autoflowering-marijuana-seeds/</t>
  </si>
  <si>
    <t>Sour Apple AutoFlowering</t>
  </si>
  <si>
    <t>Blue Kush Autoflowering</t>
  </si>
  <si>
    <t>Triple Cheese Autoflowering Feminized</t>
  </si>
  <si>
    <t>Indica</t>
  </si>
  <si>
    <t>https://www.pacificseedbank.com/shop-all-marijuana-seeds/marijuana-seeds/autoflowering-marijuana-seeds/triple-cheese-autoflowering-feminized-marijuana-seeds/</t>
  </si>
  <si>
    <t>60% Indica/40% Sativa</t>
  </si>
  <si>
    <t>50% Sativa/50% Indica</t>
  </si>
  <si>
    <t>80% Indica / 10% Sativa / 10% Ruderalis</t>
  </si>
  <si>
    <t>https://www.multiversebeans.com/product-page/barneys-farm-mimosa-x-orange-punch-auto-strain-auto-fem</t>
  </si>
  <si>
    <t>BARNEY'S FARM - SKYWALKER OG STRAIN - AUTO FEM</t>
  </si>
  <si>
    <t>https://www.multiversebeans.com/product-page/skywalker-0g-barney-s-farm</t>
  </si>
  <si>
    <t>Blue Lights Autoflowering Feminized</t>
  </si>
  <si>
    <t>https://www.pacificseedbank.com/shop-all-marijuana-seeds/marijuana-seeds/autoflowering-marijuana-seeds/blue-lights-autoflowering-feminized-marijuana-seeds/</t>
  </si>
  <si>
    <t>Northern Lights+Blueberry</t>
  </si>
  <si>
    <t>https://2fast4buds.com/seeds/strawberry-banana-auto</t>
  </si>
  <si>
    <t>https://www.nirvanashop.com/content/263-top-10-best-strains-for-the-northeast-new-england/</t>
  </si>
  <si>
    <t>https://www.nirvanashop.com/marijuana-seeds/799-northern-light-feminized.html</t>
  </si>
  <si>
    <t>Northern Lights - Feminized from Nirvana</t>
  </si>
  <si>
    <t>16-20%</t>
  </si>
  <si>
    <t>https://greybeardseeds.com/product/sweet-seeds-strawberry-banana-gelato-xl-autoflower-feminised-seeds/</t>
  </si>
  <si>
    <t>Sweet Seeds Strawberry Banana Gelato XL Autoflower Feminised</t>
  </si>
  <si>
    <t>Strawberry Banana Auto (Feminized) [No shipping to USA]</t>
  </si>
  <si>
    <t>https://greybeardseeds.com/product/humboldt-seed-co-sour-apple-autoflower-feminised-seeds/</t>
  </si>
  <si>
    <t>Sour Apple Autoflower Feminised  (out of stock)</t>
  </si>
  <si>
    <t>Start</t>
  </si>
  <si>
    <t>End</t>
  </si>
  <si>
    <t>https://greybeardseeds.com/product/fastbuds-original-big-bud-autoflower-feminised-seeds/</t>
  </si>
  <si>
    <t>Mould Resistant, Great For Beginners, Insect Resistant, Dense Buds</t>
  </si>
  <si>
    <t>Original Big Bud Auto</t>
  </si>
  <si>
    <t>Barneys Farm Moby Dick Autoflower Feminised Seeds</t>
  </si>
  <si>
    <t>https://greybeardseeds.com/product/barneys-farm-moby-dick-autoflower-feminised-seeds/</t>
  </si>
  <si>
    <t>Greybeard Private Label Northern Lights Feminised Seeds</t>
  </si>
  <si>
    <t>https://greybeardseeds.com/product/greybeard-private-label-northern-lights-feminised-cannabis-seeds/</t>
  </si>
  <si>
    <t>5 seeds - $28.55</t>
  </si>
  <si>
    <t>https://greybeardseeds.com/product/greybeard-private-label-strawberry-pie-autoflower-feminised-seeds/</t>
  </si>
  <si>
    <t>5 seeds - $33.55</t>
  </si>
  <si>
    <t>Greybeard Private Label Strawberry Pie Autoflower Feminised</t>
  </si>
  <si>
    <t>Fastbuds Banana Purple Punch Autoflower Feminised</t>
  </si>
  <si>
    <t>3 seeds - $23.19</t>
  </si>
  <si>
    <t>https://greybeardseeds.com/product/fastbuds-banana-purple-punch-autoflower-feminised-seeds/</t>
  </si>
  <si>
    <t>21-23%</t>
  </si>
  <si>
    <t>3 seeds - $25.60</t>
  </si>
  <si>
    <t>https://www.multiversebeans.com/product-page/royal-queen-seeds-northern-lights-strain-fem-photo</t>
  </si>
  <si>
    <t>3 seeds - $19.20</t>
  </si>
  <si>
    <t>Barneys Farm - Mimosa X Orange Punch Auto Strain</t>
  </si>
  <si>
    <t>Royal Queen Seeds - Northern Lights Strain - Fem Photo</t>
  </si>
  <si>
    <t>Heavy &amp; light wire for LST</t>
  </si>
  <si>
    <t>Shopping list</t>
  </si>
  <si>
    <t>PH meter</t>
  </si>
  <si>
    <t>Cal Mag</t>
  </si>
  <si>
    <t>https://floridagardensupplies.com/foxfarm-ocean-forest-review/</t>
  </si>
  <si>
    <t>Foxfarm Ocean Forest Review</t>
  </si>
  <si>
    <t>Topic</t>
  </si>
  <si>
    <t>Link</t>
  </si>
  <si>
    <t>Notes</t>
  </si>
  <si>
    <t>https://growdiaries.com/journal/best-nutrients-for-autoflowering-cannabis</t>
  </si>
  <si>
    <t>Best Nutrients For Autoflowering Cannabis</t>
  </si>
  <si>
    <t>Top 10 Best strains for the Northeast</t>
  </si>
  <si>
    <t>Strain</t>
  </si>
  <si>
    <t xml:space="preserve">Worm &amp; Caterpillar Killer Insecticide/Pesticide Treatment Concentrate, 32 oz </t>
  </si>
  <si>
    <t>Monterey LG 6336 Bacillus Thuringiensis (BT)</t>
  </si>
  <si>
    <t>Note</t>
  </si>
  <si>
    <t>Bought Already</t>
  </si>
  <si>
    <t>Bought 40lbs from Home Depot - 11/19/2022</t>
  </si>
  <si>
    <t>THC %</t>
  </si>
  <si>
    <t>Price</t>
  </si>
  <si>
    <t>High-quality article;  Many charts</t>
  </si>
  <si>
    <t>Best Feeding Schedule for Autoflowering Plants</t>
  </si>
  <si>
    <t>https://2fast4buds.com/news/best-feeding-schedule-for-autoflowering-plants</t>
  </si>
  <si>
    <t>Meta</t>
  </si>
  <si>
    <t>Soil</t>
  </si>
  <si>
    <t>Nutrients</t>
  </si>
  <si>
    <t>Seed</t>
  </si>
  <si>
    <t>https://www.barneysfarm.com/mimosa-x-orange-punch-auto-596</t>
  </si>
  <si>
    <t>https://northatlanticseed.com/product/tangerine-dream-auto/</t>
  </si>
  <si>
    <t>Tangerine Dream Auto</t>
  </si>
  <si>
    <t>40% Indica / 60% Sativa</t>
  </si>
  <si>
    <t>10 seeds - $72.00</t>
  </si>
  <si>
    <t>https://northatlanticseed.com/product/new-banana-purple-punch-auto/</t>
  </si>
  <si>
    <t>Banana Purple Punch Auto</t>
  </si>
  <si>
    <t>3 Seeds - $36.00</t>
  </si>
  <si>
    <t>https://northatlanticseed.com/product/dos-si-dos-auto/</t>
  </si>
  <si>
    <t>Dos Si Dos Auto</t>
  </si>
  <si>
    <t>3 Seeds - $37.80</t>
  </si>
  <si>
    <t>Barney's Farm</t>
  </si>
  <si>
    <t>65% Indica / 35% Sativa</t>
  </si>
  <si>
    <t>Flowering Time 70 – 75 days from sprout</t>
  </si>
  <si>
    <t>20+%</t>
  </si>
  <si>
    <t>75% Indica / 25% Sativa</t>
  </si>
  <si>
    <t>Flowers +56 Days</t>
  </si>
  <si>
    <t>rollitup.org</t>
  </si>
  <si>
    <t>Fox Farm FX14049 Liquid Nutrient Trio Soil Formula: Big Bloom, Grow Big, Tiger Bloom (Pack of 3 - 32 oz. bottles)</t>
  </si>
  <si>
    <t xml:space="preserve">Botanicare Cal-Mag Plus, A Calcium, Magnesium, And Iron Plant Supplement, Corrects Common Plant Deficiencies, Add To Water Or Use As A Spray, 2-0-0 NPK, Quart </t>
  </si>
  <si>
    <t>https://www.amazon.com/dp/B014QB8JUG/?coliid=IC8DS4MT257CA&amp;colid=Z28T70V0UIK5&amp;psc=1&amp;ref_=lv_ov_lig_dp_it</t>
  </si>
  <si>
    <t>Mycorrhizal soil additive</t>
  </si>
  <si>
    <t>https://northatlanticseed.com/product/hella-jelly/</t>
  </si>
  <si>
    <t>Hella Jelly [formerly Jelly Rancher] (F</t>
  </si>
  <si>
    <t>30% Indica / 70% Sativa</t>
  </si>
  <si>
    <t>Temperatures. The temperatures should be adjusted for each stage of plant growth, starting at around 20-25°C for seedlings, 22-28°C during the vegetative stage and 18-24°C during the flowering stage.</t>
  </si>
  <si>
    <t>(0°C × 9/5) + 32 = 32°F</t>
  </si>
  <si>
    <t>C</t>
  </si>
  <si>
    <t>F</t>
  </si>
  <si>
    <t>Elastic - light weight cord - LST</t>
  </si>
  <si>
    <t>https://en.seedfinder.eu/strain-info/Dos_Si_Dos_Auto/Barneys_Farm/</t>
  </si>
  <si>
    <t>https://www.amazon.com/Mycorrhizal-Inoculant-DYNOMYCO-Performing-Concentrated/dp/B081QF9ZW6/ref=cm_cr_arp_d_product_top?ie=UTF8</t>
  </si>
  <si>
    <t>A teaspoon of powdered sulfur per gallon of water sprayed on your plants will get rid of it in one shot. Permanently. Do two sprays a few days or a week apart to be safe. - White Powder Mold</t>
  </si>
  <si>
    <t>Started soak of 2nd GDP</t>
  </si>
  <si>
    <t>30 minutes at 210-237.  GDP was over 2yrs old</t>
  </si>
  <si>
    <t>Nearly 2 oz</t>
  </si>
  <si>
    <t>Dropped seeds</t>
  </si>
  <si>
    <t>https://northatlanticseed.com/product/wedding-cheesecake-fast/</t>
  </si>
  <si>
    <t>Broke surface.</t>
  </si>
  <si>
    <t>Started 3rd seed. ( One of the first two BPP didn't make it)</t>
  </si>
  <si>
    <t>2nd round of LST for the only surviving plant</t>
  </si>
  <si>
    <t>Planted in separate solos &amp; placed in shed</t>
  </si>
  <si>
    <t>Moved one DSD to 7 gal; Waiting for seasoned water for 2nd</t>
  </si>
  <si>
    <t>Do Si Do Table</t>
  </si>
  <si>
    <t>#Days Out</t>
  </si>
  <si>
    <t>Week#</t>
  </si>
  <si>
    <t>BPP Table</t>
  </si>
  <si>
    <t>6-8 possible stalk sites</t>
  </si>
  <si>
    <t>Plant DSD1 taller than DSD2</t>
  </si>
  <si>
    <t>Tsp</t>
  </si>
  <si>
    <t>Ml</t>
  </si>
  <si>
    <t>Gal</t>
  </si>
  <si>
    <t>Ph Down</t>
  </si>
  <si>
    <t>FF Nutes</t>
  </si>
  <si>
    <t>5 7 gal bags</t>
  </si>
  <si>
    <t>Gave Cal mag - 1/5 gal. Ph of water is about 6.2</t>
  </si>
  <si>
    <t>Fed with FF Grow Big.  Mid-strength.  Not a soaking. Continuing to LST.</t>
  </si>
  <si>
    <t>Not more than once per week</t>
  </si>
  <si>
    <t>Gave some Cal Mag (Ph was about 6.2)</t>
  </si>
  <si>
    <t>Definitely flowering</t>
  </si>
  <si>
    <t>Moved 2nd DSD to 7 gal; The large carton is the non-Fox Farms soil plant (Miracle Grow)</t>
  </si>
  <si>
    <t>Put the 3nd BPP in a solo &amp; outside - 3rd seed destroyed by…? Lawn guys? So only one remains</t>
  </si>
  <si>
    <t>After 4 or 5 more  LST, have at least 6 future branched / bud sites.  The plant shape is a coil-like structure, very low. To the soil top.</t>
  </si>
  <si>
    <t>ChatGPT advised to train right to the flowering stage but not after.</t>
  </si>
  <si>
    <t>Added sprouted seeds to solo cup of damp soil &amp; placed outdoors</t>
  </si>
  <si>
    <t>Started LST.  Very small plants relative to std. grow for starting.</t>
  </si>
  <si>
    <t>Blue Dream</t>
  </si>
  <si>
    <t>Fast Buds – Amnesia Zkittlez Auto</t>
  </si>
  <si>
    <t>Watered with the FF nutes#1</t>
  </si>
  <si>
    <t>#1</t>
  </si>
  <si>
    <t>#2</t>
  </si>
  <si>
    <t>#3</t>
  </si>
  <si>
    <t>Tiger Bloom</t>
  </si>
  <si>
    <t>2-4 tsp / gal every other watering</t>
  </si>
  <si>
    <t>General Feeding: 4 tablespoons (60 mL) per gallon (4L) of water every other watering.</t>
  </si>
  <si>
    <t>Heavy Feeding: 1/2 cup (120mL) per gallon (4L) of water once per week.</t>
  </si>
  <si>
    <t>Seedlings and Transplanting: 1 tablespoon (15 mL) per gallon (4 L) of water every other watering.</t>
  </si>
  <si>
    <t>Big Bloom</t>
  </si>
  <si>
    <t>Tiger</t>
  </si>
  <si>
    <t>General Feeding: 2-3 teaspoons (10-15 mL) per gallon (4 L) of water every other watering.</t>
  </si>
  <si>
    <t>Heavy Feeding: 4 teaspoons (20 mL) per gallon (4 L) of water every other watering.</t>
  </si>
  <si>
    <t>Grow Big</t>
  </si>
  <si>
    <t>Heavy feeding: 4 teaspoons (20 mL) per gallon (4 L) of water every other watering.</t>
  </si>
  <si>
    <t>Grow Big: Start with Grow Big, which is a nutrient formula designed to promote vegetative growth. It contains high levels of nitrogen, along with other essential nutrients that support leafy green growth. Begin using Grow Big once your plants have established a solid root system and are in the vegetative stage.</t>
  </si>
  <si>
    <t>Big Bloom: After a few weeks of using Grow Big, you can introduce Big Bloom into your nutrient regimen. Big Bloom is a natural and organic formula that contains beneficial microbes and enzymes. It helps to promote healthy root development, flower formation, and overall plant vitality. You can use Big Bloom throughout the entire life cycle of your plants.</t>
  </si>
  <si>
    <t>Tiger Bloom: (2-8-4) Once your plants transition into the flowering or fruiting stage, discontinue the use of Grow Big and switch to Tiger Bloom. Tiger Bloom is a high-phosphorus fertilizer that provides the necessary nutrients for robust flowering, fruiting, and bud development. It also contains trace minerals and micronutrients that support overall plant health during this critical phase.</t>
  </si>
  <si>
    <t>Vermiculite and perlite</t>
  </si>
  <si>
    <t>Longest / longer day to harvest rating</t>
  </si>
  <si>
    <t>Ignore "marketing &amp; sell"</t>
  </si>
  <si>
    <t>Create own soil using potting soil + Vermiculite and perlite.</t>
  </si>
  <si>
    <t>Seeds: Sativa autos.  Inexpensive.  Buy a lot.</t>
  </si>
  <si>
    <t>https://seedsherenow.com/shop/mephisto-genetics-illuminauto-54-tinto-de-verano-autofem-5pk/#description</t>
  </si>
  <si>
    <t>https://seedsherenow.com/shop/humboldt-seed-company-humboldt-dream-auto-autofem-10pk/</t>
  </si>
  <si>
    <t>25% Indica / 75% Sativa</t>
  </si>
  <si>
    <t>https://northatlanticseed.com/product/new-amnesia-zkittlez-auto/</t>
  </si>
  <si>
    <t>60 – 70 days from sprout</t>
  </si>
  <si>
    <t>10 Seeds - $110</t>
  </si>
  <si>
    <t>https://seedsherenow.com/shop/fast-buds-amnesia-zkittlez-auto-autofem-5pk/#description</t>
  </si>
  <si>
    <t>5 Seeds - $44.16</t>
  </si>
  <si>
    <t>Need to check Sativa ratio &amp; day rating</t>
  </si>
  <si>
    <t>https://northatlanticseed.com/product/mango-smile-auto/</t>
  </si>
  <si>
    <t>Mephisto Genetics - Mango Smile Auto (Mango Haze (Mr. Nice Seeds) X Toof Decay)</t>
  </si>
  <si>
    <t>15% Indica / 85% Sativa</t>
  </si>
  <si>
    <t>5 Seeds - $48.00</t>
  </si>
  <si>
    <t>75 – 90 days from sprout</t>
  </si>
  <si>
    <t>https://northatlanticseed.com/product/illuminauto-54-tinto-de-verano-auto/</t>
  </si>
  <si>
    <t>5 Seeds - $40.00</t>
  </si>
  <si>
    <t>Plant right into the final cloth pot - start in a paper dixie 4 oz - no nutes in that soil.  Razor out into a small crater</t>
  </si>
  <si>
    <t>https://northatlanticseed.com/product/new-fugue-state-auto/</t>
  </si>
  <si>
    <t>Mephisto  - Fugue State Auto</t>
  </si>
  <si>
    <t>Mephisto Genetics &gt; Illuminauto # 54 Tinto De Verano (Pinot Noir X Mango Smile)</t>
  </si>
  <si>
    <t>35% Indica / 65% Sativa</t>
  </si>
  <si>
    <t>65 – 80 days from sprout</t>
  </si>
  <si>
    <t>3 Seeds - $48.00</t>
  </si>
  <si>
    <t>https://northatlanticseed.com/product/g14-auto/</t>
  </si>
  <si>
    <t>Fast Buds G14 Auto</t>
  </si>
  <si>
    <t>5 seeds - $54.10</t>
  </si>
  <si>
    <t>55 – 65 days from sprout</t>
  </si>
  <si>
    <t>Indica Dominant</t>
  </si>
  <si>
    <t>https://seedsherenow.com/shop/fast-buds-g14-feminized/#description</t>
  </si>
  <si>
    <t>5 seeds - $29.16</t>
  </si>
  <si>
    <t>Wedding Cheese Cake</t>
  </si>
  <si>
    <t>Days Ago</t>
  </si>
  <si>
    <t>Days In</t>
  </si>
  <si>
    <t>Watered (1/)gal with FF nutes#3 and cal mag.  Water ph below 6</t>
  </si>
  <si>
    <t>Watered (1/2)gal with FF nutes#1 and cal mag.  Water ph below 6</t>
  </si>
  <si>
    <t>The Plant in my home mix soil looks slightly better than the one in the FF soil</t>
  </si>
  <si>
    <t>Pennywise (High CBD Strain)</t>
  </si>
  <si>
    <t>Cannatonic (High CBD Strain) Close to 1:1</t>
  </si>
  <si>
    <t>Dancehall (High CBD Strain)</t>
  </si>
  <si>
    <t>Applying less LST to the other plant; Very thick main stem; can see why it'd snap.</t>
  </si>
  <si>
    <t>Watered (1/2)gal with FF nutes#3 and cal mag.  Water ph below 6</t>
  </si>
  <si>
    <t>Stopped LST as the plant stems are resisting - very thick &amp; rigid.</t>
  </si>
  <si>
    <t>Watered - no nutes - 1 gal each</t>
  </si>
  <si>
    <t>Watered - no nutes - 1 gal.</t>
  </si>
  <si>
    <t>DSD2 is showing first signs of flowering.  At smallest point of all 3 to show this early</t>
  </si>
  <si>
    <t>Removed most (75%) of the fan leaves.</t>
  </si>
  <si>
    <t>Watered. Very hot out. 1 full gallon+ T.B. nutes &amp; 80% full cal mag</t>
  </si>
  <si>
    <t>Watered. Very hot out. 1 full gallon ea plant + T.B. nutes -DSD2 (G.B.- DSD1) &amp; 80% full cal mag</t>
  </si>
  <si>
    <t>Possible Alternate Nute sources / Brands</t>
  </si>
  <si>
    <t>Botanicare Cal-Mag Plus</t>
  </si>
  <si>
    <t>https://tinyurl.com/yyyck5n6</t>
  </si>
  <si>
    <t>Espoma Holly-tone Organic Granules Plant Food 4 lb - (N-P-K): 4-3-4</t>
  </si>
  <si>
    <t>$12.99 / 4lbs</t>
  </si>
  <si>
    <t>https://overgrow.com/t/nutrients-on-a-budget/24985/48</t>
  </si>
  <si>
    <t>Mega Crop A &amp; B and Sweet candy PK booster</t>
  </si>
  <si>
    <t>https://www.thcfarmer.com/threads/best-dang-nute-side-by-side-testing-i-have-ever-seen.73074/</t>
  </si>
  <si>
    <t>Possible that this plant went hermie or - "Super swollen calaxes"</t>
  </si>
  <si>
    <t>Watered - appx 1/2 gal</t>
  </si>
  <si>
    <t>Watered - appx 1/2 gal; DSD2 is a little taller than DSD1 now - stretchier</t>
  </si>
  <si>
    <t>Watered - appx  &lt; 1/2 gal; Temp to be 90°+ today</t>
  </si>
  <si>
    <t>Possible / probable signs of start of flowering.  Height = 1.5 inch.  6=8 stalk sites.</t>
  </si>
  <si>
    <t>https://northatlanticseed.com/product/chem-91/</t>
  </si>
  <si>
    <t>Chem 91 (F)</t>
  </si>
  <si>
    <t>Plant remains small (18" appx.) but totally covered in buds</t>
  </si>
  <si>
    <t>DSD1 is very slowly starting to flowering. DSD2 more so her buds at this time look pop-corn-ish; Staked both</t>
  </si>
  <si>
    <t>Tied both DSDs to stake poles</t>
  </si>
  <si>
    <t>Argyle (High CBD Strain)</t>
  </si>
  <si>
    <t>https://seedsherenow.com/shop/seattle-chronic-seeds-pink-rush-kush-autofem-3pk/</t>
  </si>
  <si>
    <t>Seattle Chronic Seeds -Pink Rush Kush 1:1 {AUTOFEM} [3pk]</t>
  </si>
  <si>
    <t>CBD 1:1</t>
  </si>
  <si>
    <t>3 seeds $44.88</t>
  </si>
  <si>
    <t>Seattle Chronic Seeds - SPEEDY SOGA 1:1 F3 {AUTOFEM} [5pk]</t>
  </si>
  <si>
    <t>Watered 2/3 gal FF nutes #3 + cal mag</t>
  </si>
  <si>
    <t>Watered 2/3 gal FF nutes #3 + cal mag; Remaining fan leaves yellowing in spots.</t>
  </si>
  <si>
    <t>Removed half of the remaining fan leaves; Opens air &amp; light; Very sticky now.</t>
  </si>
  <si>
    <t>Fast Buds – Original Amnesia Haze Auto {AUTOFEM} [5pk]</t>
  </si>
  <si>
    <t>20% Indica / 50% Sativa / 30% Ruderalis</t>
  </si>
  <si>
    <t>75 – 85 days from sprout</t>
  </si>
  <si>
    <t>https://seedsherenow.com/shop/fast-buds-original-auto-amnesia-haze/; https://northatlanticseed.com/product/amnesia-haze-auto/</t>
  </si>
  <si>
    <t>Fast Buds – Cbd 1:1 (cbd Crack – Formerly Cbd Green Crack) Strain – Auto Fem</t>
  </si>
  <si>
    <t>https://multiversebeans.com/product/fast-buds-cbd-11-cbd-crack-formerly-cbd-green-crack-strain-auto-fem/</t>
  </si>
  <si>
    <t>7% THC + 7% CBD</t>
  </si>
  <si>
    <t>3 Seeds - $38.00</t>
  </si>
  <si>
    <t>Liquid Silica Boost Fertilizer and Supplement by Bloom City</t>
  </si>
  <si>
    <t>Continuing to remove fan &amp; yellowing sugar leaves - defoliation</t>
  </si>
  <si>
    <t>Found BR on plant - cut off.</t>
  </si>
  <si>
    <t>Found some more - removed the major stalk.</t>
  </si>
  <si>
    <t>1. Northern Lights: A classic strain known for its robustness and resistance to various pests and diseases, including Botrytis.</t>
  </si>
  <si>
    <t>2. Blue Dream: This popular strain has shown good resistance to mold and can handle various environmental conditions.</t>
  </si>
  <si>
    <t>3. Durban Poison: Durban Poison is known for its resilience and ability to withstand mold and mildew, making it a suitable choice for outdoor cultivation.</t>
  </si>
  <si>
    <t>4. Pineapple Express: This strain has demonstrated decent resistance to Botrytis and is favored for its fruity aroma and potency.</t>
  </si>
  <si>
    <t>5. Swiss Cheese: As the name suggests, this strain is known for its cheese-like aroma and its ability to resist mold and mildew.</t>
  </si>
  <si>
    <t>6. Frisian Dew: A strain bred specifically to withstand harsh outdoor conditions, including resistance to mold and pests.</t>
  </si>
  <si>
    <t>7. Super Silver Haze: This strain is valued for its mold resistance and overall hardiness, making it a favorite among outdoor growers.</t>
  </si>
  <si>
    <t>8. Laughing Buddha: Known for its resistance to mold, this strain also has a unique aroma and strong uplifting effects.</t>
  </si>
  <si>
    <t>9. Royal Moby: This strain is considered mold resistant and is known for its high yields.</t>
  </si>
  <si>
    <t>Watered no nutes 1 gal. approx.</t>
  </si>
  <si>
    <t>Watered with nutes + Cal mag + Silica - 1 gal ea.</t>
  </si>
  <si>
    <t>Thai Sativa. Thai Sativa is a landrace marijuana strain and seed that is hardy and takes rather long to grow. ...</t>
  </si>
  <si>
    <t>Afghan Kush. ...</t>
  </si>
  <si>
    <t>Durban Poison. ...</t>
  </si>
  <si>
    <t>Colombian Gold. ...</t>
  </si>
  <si>
    <t>A.M.S. ...</t>
  </si>
  <si>
    <t>Frisian Duck. ...</t>
  </si>
  <si>
    <t>707 Truthband. ...</t>
  </si>
  <si>
    <t>Stress Killer Automatic.</t>
  </si>
  <si>
    <t>From Google searches</t>
  </si>
  <si>
    <t>ChatGPT</t>
  </si>
  <si>
    <t>https://grovebags.com/mold-resistant-cannabis-strains/</t>
  </si>
  <si>
    <t>GG4</t>
  </si>
  <si>
    <t>1. Super Silver Haze feminized and Super Silver Haze autoflower seeds</t>
  </si>
  <si>
    <t>2. Northern Lights feminized and Northern Lights autoflower seeds</t>
  </si>
  <si>
    <t>3. Sweet Tooth feminized and Sweet Tooth autoflower seeds</t>
  </si>
  <si>
    <t>4. AK-47 feminized and AK-47 autoflower seeds</t>
  </si>
  <si>
    <t>5. White Widow feminized and White Widow autoflower seeds</t>
  </si>
  <si>
    <t>https://weedseedsexpress.com/blog/best-mold-resistant-weed-strains</t>
  </si>
  <si>
    <t>Blueberry Kush Auto by Nirvana</t>
  </si>
  <si>
    <t>Diesel Auto by G13 Labs</t>
  </si>
  <si>
    <t>Glue Gelato Auto by Barney’s Farm</t>
  </si>
  <si>
    <t>LSD Auto by Barney’s Farm &lt;— Extra potent auto-flowering strain!</t>
  </si>
  <si>
    <t>Northern Lights Auto by Seedsman</t>
  </si>
  <si>
    <t>Purple Punch Auto by Barney’s Farm</t>
  </si>
  <si>
    <t>White Widow Auto by Pyramid Seeds</t>
  </si>
  <si>
    <t>Zkittlez Auto by Barney’s Farm</t>
  </si>
  <si>
    <t>https://www.growweedeasy.com/mold-resistant-cannabis-strains</t>
  </si>
  <si>
    <t>https://www.lucky13seeds.com/dirty-dancing-cbd</t>
  </si>
  <si>
    <t>Dirty Dancing</t>
  </si>
  <si>
    <t>#1 A.M.S. (Anti-Mold Strain)</t>
  </si>
  <si>
    <t>#2 Blue Forest Berry: </t>
  </si>
  <si>
    <t>#3 Eleven Roses:</t>
  </si>
  <si>
    <t>#4 Frisian Duck</t>
  </si>
  <si>
    <t>https://www.seedsman.com/us-en/frisian-duck-feminised-seeds</t>
  </si>
  <si>
    <t>Frisian Duck Auto</t>
  </si>
  <si>
    <t>7% THC +1% CBD</t>
  </si>
  <si>
    <t>3 seeds $39.00</t>
  </si>
  <si>
    <t>Harvested in full.  Too much BR</t>
  </si>
  <si>
    <t>https://vancoastseeds.com/marijuana-seeds/ams-hybrid-marijuana-seeds/</t>
  </si>
  <si>
    <t>A.M.S. (Anti-Mold Strain)</t>
  </si>
  <si>
    <t>1. Kona Gold: Originating from Hawaii, Kona Gold is well-suited for coastal climates. It has a tropical aroma and is known for its resilience to humidity.</t>
  </si>
  <si>
    <t>2. Maui Wowie (Maui Waui): Another Hawaiian strain, Maui Wowie, is famous for its sweet, tropical flavor and its ability to thrive in humid environments.</t>
  </si>
  <si>
    <t>3. Jamaican Pearl: As the name suggests, this strain hails from Jamaica, where it has developed a tolerance for tropical climates and humidity.</t>
  </si>
  <si>
    <t>4. Pineapple Chunk: This strain is a hybrid of Pineapple and Cheese strains, and it has shown good resistance to mold and high humidity.</t>
  </si>
  <si>
    <t>5. Mango Thai: Mango Thai is an heirloom strain that comes from Southeast Asia, where it has adapted to tropical, humid conditions.</t>
  </si>
  <si>
    <t>6. Panama Red: Originating from Panama, this strain has a long history of cultivation in hot and humid climates.</t>
  </si>
  <si>
    <t>7. Malawi Gold: This African strain is native to the Malawi region and has evolved to withstand high humidity levels.</t>
  </si>
  <si>
    <t>8. Red Congolese: A landrace strain from Africa, Red Congolese is known for its resistance to mold and its ability to grow in humid conditions.</t>
  </si>
  <si>
    <t>9. Durban Poison: Although it is a versatile strain that can grow in various environments, Durban Poison is well-suited for humid coastal climates due to its resilience.</t>
  </si>
  <si>
    <t>https://northatlanticseed.com/product/new-maui-waui-f/</t>
  </si>
  <si>
    <t>https://northatlanticseed.com/product/pineapple-chunk/</t>
  </si>
  <si>
    <t>https://seedsherenow.com/shop/automatically-delicious-durban-poison-auto-autofem-3pk/#description;  https://northatlanticseed.com/product/durban-poison-auto/</t>
  </si>
  <si>
    <t>Watered approx 2 gal</t>
  </si>
  <si>
    <t>Noticed very small root system - cause of lack of size?  LST too early?</t>
  </si>
  <si>
    <t>Watered in the afternoon approx 1 gal each + Silica</t>
  </si>
  <si>
    <t>Watered with double nutes + Cal mag - 1 gal ea.</t>
  </si>
  <si>
    <t>DSD2 is slighly shorter but fuller &amp; buds more advanced. Very light neutral terpine</t>
  </si>
  <si>
    <t>Watered with approx. 1 gal ea. no nutes (Then late PM /early AM rain too)</t>
  </si>
  <si>
    <t>https://therealseedcompany.com/product/arcadian-greek-landrace-strain-cannabis-seeds/</t>
  </si>
  <si>
    <t>Arcadian</t>
  </si>
  <si>
    <t>12 regular seeds - 81 GBP</t>
  </si>
  <si>
    <t>https://therealseedcompany.com/product/kalamata-red-heirloom-landrace-cannabis-seeds/</t>
  </si>
  <si>
    <t>Kalamata Red</t>
  </si>
  <si>
    <t>Watered with approx. 1 gal ea. no nutes (Then brief late PM rain too)</t>
  </si>
  <si>
    <t>Watered with nutes + Cal mag- 1 gal ea. FF Big bloom too.</t>
  </si>
  <si>
    <t>N- Nitrogen; P-Phosphate; K- Potash</t>
  </si>
  <si>
    <t>Durban Poison</t>
  </si>
  <si>
    <t>Frisian Duck</t>
  </si>
  <si>
    <t>White Widow</t>
  </si>
  <si>
    <t>https://getawaymountainseed.com/</t>
  </si>
  <si>
    <t>DSD1 - Bud worm found. Watered plain 1gal. 3+-weeks out.</t>
  </si>
  <si>
    <t>DSD2 - Watered 1 gal. Much more mature</t>
  </si>
  <si>
    <t>DSD2 - Watered 1 gal. DSD1 - Watered with nutes.</t>
  </si>
  <si>
    <t>No training or minimal training [edit: LST on the DSDs worked exceptionally well]</t>
  </si>
  <si>
    <t>Watered</t>
  </si>
  <si>
    <t>Watered with molasses</t>
  </si>
  <si>
    <t>While applying LST to DSD2 I snapped the tip.  Propped it up &amp; will leave for a few days</t>
  </si>
  <si>
    <t>Untouchable Reserve</t>
  </si>
  <si>
    <t>CC-A</t>
  </si>
  <si>
    <t>CC-B</t>
  </si>
  <si>
    <t>CC-C</t>
  </si>
  <si>
    <t>CC-D</t>
  </si>
  <si>
    <t>Main</t>
  </si>
  <si>
    <t>Watered in AM; Noticed some very small BR &amp; removed this branch on DSD2</t>
  </si>
  <si>
    <t>Watered DSD1 about 1 gal; More removals yesterday of BR.  None today</t>
  </si>
  <si>
    <t>Chopped DSD2 in pre-emptive BR move; Watered DSD1 with all nutes - 1.5 gal</t>
  </si>
  <si>
    <t>Watered 1 gal+. Non-solubile blood meal</t>
  </si>
  <si>
    <t>Dakini Kush</t>
  </si>
  <si>
    <t>https://overgrow.com/t/afghaniganza-part-4-gahn-baby-gahn/34677/275</t>
  </si>
  <si>
    <t>Watered 1 gal+. No nutes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</si>
</sst>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0.00_);[Red]\(&quot;$&quot;#,##0.00\)"/>
    <numFmt numFmtId="164" formatCode="0.0"/>
    <numFmt numFmtId="165" formatCode="0.0%"/>
  </numFmts>
  <fonts count="3" x14ac:knownFonts="1">
    <font>
      <sz val="11"/>
      <color theme="1"/>
      <name val="Calibri"/>
      <family val="2"/>
      <scheme val="minor"/>
    </font>
    <font>
      <b/>
      <sz val="11"/>
      <color theme="1"/>
      <name val="Calibri"/>
      <family val="2"/>
      <scheme val="minor"/>
    </font>
    <font>
      <sz val="11"/>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s>
  <borders count="4">
    <border>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2">
    <xf numFmtId="0" fontId="0" fillId="0" borderId="0"/>
    <xf numFmtId="9" fontId="2" fillId="0" borderId="0" applyFont="0" applyFill="0" applyBorder="0" applyAlignment="0" applyProtection="0"/>
  </cellStyleXfs>
  <cellXfs count="23">
    <xf numFmtId="0" fontId="0" fillId="0" borderId="0" xfId="0"/>
    <xf numFmtId="0" fontId="1" fillId="0" borderId="0" xfId="0" applyFont="1"/>
    <xf numFmtId="0" fontId="0" fillId="0" borderId="0" xfId="0" applyAlignment="1">
      <alignment horizontal="center"/>
    </xf>
    <xf numFmtId="9" fontId="0" fillId="0" borderId="0" xfId="0" applyNumberFormat="1" applyAlignment="1">
      <alignment horizontal="center"/>
    </xf>
    <xf numFmtId="14" fontId="0" fillId="0" borderId="0" xfId="0" applyNumberFormat="1" applyAlignment="1">
      <alignment horizontal="center"/>
    </xf>
    <xf numFmtId="9" fontId="0" fillId="0" borderId="0" xfId="0" applyNumberFormat="1" applyAlignment="1">
      <alignment horizontal="left"/>
    </xf>
    <xf numFmtId="0" fontId="1" fillId="2" borderId="0" xfId="0" applyFont="1" applyFill="1"/>
    <xf numFmtId="0" fontId="1" fillId="0" borderId="0" xfId="0" applyFont="1" applyAlignment="1">
      <alignment horizontal="center"/>
    </xf>
    <xf numFmtId="0" fontId="0" fillId="3" borderId="0" xfId="0" applyFill="1"/>
    <xf numFmtId="164" fontId="0" fillId="0" borderId="0" xfId="0" applyNumberFormat="1" applyAlignment="1">
      <alignment horizontal="center"/>
    </xf>
    <xf numFmtId="14" fontId="0" fillId="0" borderId="0" xfId="0" applyNumberFormat="1"/>
    <xf numFmtId="1" fontId="0" fillId="0" borderId="0" xfId="0" applyNumberFormat="1" applyAlignment="1">
      <alignment horizontal="center"/>
    </xf>
    <xf numFmtId="0" fontId="0" fillId="0" borderId="0" xfId="0" applyAlignment="1">
      <alignment horizontal="left" indent="1"/>
    </xf>
    <xf numFmtId="2" fontId="0" fillId="0" borderId="0" xfId="0" applyNumberFormat="1"/>
    <xf numFmtId="0" fontId="0" fillId="0" borderId="0" xfId="0" applyAlignment="1">
      <alignment horizontal="right"/>
    </xf>
    <xf numFmtId="0" fontId="0" fillId="0" borderId="0" xfId="0" applyAlignment="1">
      <alignment horizontal="left"/>
    </xf>
    <xf numFmtId="8" fontId="0" fillId="0" borderId="0" xfId="0" applyNumberFormat="1"/>
    <xf numFmtId="9" fontId="0" fillId="0" borderId="0" xfId="1" applyFont="1"/>
    <xf numFmtId="9" fontId="0" fillId="0" borderId="3" xfId="1" applyFont="1" applyBorder="1" applyAlignment="1">
      <alignment horizontal="center"/>
    </xf>
    <xf numFmtId="9" fontId="0" fillId="0" borderId="0" xfId="1" applyFont="1" applyAlignment="1">
      <alignment horizontal="center"/>
    </xf>
    <xf numFmtId="165" fontId="0" fillId="0" borderId="1" xfId="1" applyNumberFormat="1" applyFont="1" applyBorder="1" applyAlignment="1">
      <alignment horizontal="center"/>
    </xf>
    <xf numFmtId="165" fontId="0" fillId="0" borderId="2" xfId="1" applyNumberFormat="1" applyFont="1" applyBorder="1" applyAlignment="1">
      <alignment horizontal="center"/>
    </xf>
    <xf numFmtId="1" fontId="0" fillId="0" borderId="0" xfId="1" applyNumberFormat="1" applyFont="1" applyFill="1" applyBorder="1" applyAlignment="1">
      <alignment horizontal="center"/>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29BE3B-381C-4343-97DB-59F93A9E2F39}">
  <dimension ref="A1:L41"/>
  <sheetViews>
    <sheetView tabSelected="1" workbookViewId="0">
      <pane ySplit="1" topLeftCell="A2" activePane="bottomLeft" state="frozen"/>
      <selection pane="bottomLeft"/>
    </sheetView>
  </sheetViews>
  <sheetFormatPr defaultRowHeight="15" x14ac:dyDescent="0.25"/>
  <cols>
    <col min="1" max="1" width="9.7109375" style="4" bestFit="1" customWidth="1"/>
    <col min="2" max="2" width="71.5703125" style="12" customWidth="1"/>
    <col min="3" max="3" width="8.7109375" style="12" customWidth="1"/>
    <col min="4" max="4" width="12.28515625" style="12" customWidth="1"/>
    <col min="5" max="6" width="12.140625" style="12" customWidth="1"/>
    <col min="7" max="7" width="9.7109375" style="4" bestFit="1" customWidth="1"/>
    <col min="8" max="8" width="81.28515625" style="12" bestFit="1" customWidth="1"/>
    <col min="10" max="10" width="9.7109375" bestFit="1" customWidth="1"/>
    <col min="11" max="11" width="13.42578125" customWidth="1"/>
    <col min="12" max="12" width="9.7109375" bestFit="1" customWidth="1"/>
    <col min="15" max="15" width="54.140625" customWidth="1"/>
  </cols>
  <sheetData>
    <row r="1" spans="1:12" x14ac:dyDescent="0.25">
      <c r="B1" s="12" t="str">
        <f>"BPP (56 Day Rated)  +"&amp;C1-56</f>
        <v>BPP (56 Day Rated)  +21</v>
      </c>
      <c r="C1" s="2">
        <f>(MAX(A:A)-A2)</f>
        <v>77</v>
      </c>
      <c r="D1" s="11" t="s">
        <v>212</v>
      </c>
      <c r="E1" s="2" t="s">
        <v>213</v>
      </c>
      <c r="F1" s="2"/>
      <c r="H1" s="12" t="str">
        <f>"Do Si Dos (70-75 Day Rated) +  "&amp;I1-75</f>
        <v>Do Si Dos (70-75 Day Rated) +  6</v>
      </c>
      <c r="I1" s="2">
        <f>(MAX(G:G)-G2)</f>
        <v>81</v>
      </c>
      <c r="J1" s="11" t="s">
        <v>212</v>
      </c>
      <c r="K1" s="2" t="s">
        <v>213</v>
      </c>
    </row>
    <row r="2" spans="1:12" x14ac:dyDescent="0.25">
      <c r="A2" s="4">
        <v>45051</v>
      </c>
      <c r="B2" s="12" t="s">
        <v>126</v>
      </c>
      <c r="D2" s="11">
        <f>(MAX(A:A)-A2)</f>
        <v>77</v>
      </c>
      <c r="E2" s="11">
        <f>MAX(D:D)-D2</f>
        <v>0</v>
      </c>
      <c r="G2" s="4">
        <v>45079</v>
      </c>
      <c r="H2" s="12" t="s">
        <v>126</v>
      </c>
      <c r="J2" s="11">
        <f>(MAX(G:G)-G2)</f>
        <v>81</v>
      </c>
      <c r="K2" s="11">
        <f>MAX(J:J)-J2</f>
        <v>0</v>
      </c>
      <c r="L2" s="13"/>
    </row>
    <row r="3" spans="1:12" x14ac:dyDescent="0.25">
      <c r="A3" s="4">
        <v>45054</v>
      </c>
      <c r="B3" s="12" t="s">
        <v>154</v>
      </c>
      <c r="D3" s="11">
        <f t="shared" ref="D3:D31" si="0">(MAX(A:A)-A3)</f>
        <v>74</v>
      </c>
      <c r="E3" s="11">
        <f t="shared" ref="E3:E31" si="1">MAX(D:D)-D3</f>
        <v>3</v>
      </c>
      <c r="G3" s="4">
        <v>45082</v>
      </c>
      <c r="H3" s="12" t="s">
        <v>131</v>
      </c>
      <c r="J3" s="11">
        <f t="shared" ref="J3:J10" si="2">(MAX(G:G)-G3)</f>
        <v>78</v>
      </c>
      <c r="K3" s="11">
        <f t="shared" ref="K3:K12" si="3">MAX(J:J)-J3</f>
        <v>3</v>
      </c>
    </row>
    <row r="4" spans="1:12" x14ac:dyDescent="0.25">
      <c r="A4" s="4">
        <v>45057</v>
      </c>
      <c r="B4" s="12" t="s">
        <v>128</v>
      </c>
      <c r="D4" s="11">
        <f t="shared" si="0"/>
        <v>71</v>
      </c>
      <c r="E4" s="11">
        <f t="shared" si="1"/>
        <v>6</v>
      </c>
      <c r="G4" s="4">
        <v>45090</v>
      </c>
      <c r="H4" s="12" t="s">
        <v>132</v>
      </c>
      <c r="J4" s="11">
        <f t="shared" si="2"/>
        <v>70</v>
      </c>
      <c r="K4" s="11">
        <f t="shared" si="3"/>
        <v>11</v>
      </c>
    </row>
    <row r="5" spans="1:12" x14ac:dyDescent="0.25">
      <c r="A5" s="4">
        <v>45060</v>
      </c>
      <c r="B5" s="12" t="s">
        <v>129</v>
      </c>
      <c r="D5" s="11">
        <f t="shared" si="0"/>
        <v>68</v>
      </c>
      <c r="E5" s="11">
        <f t="shared" si="1"/>
        <v>9</v>
      </c>
      <c r="G5" s="4">
        <v>45092</v>
      </c>
      <c r="H5" s="12" t="s">
        <v>150</v>
      </c>
      <c r="J5" s="11">
        <f t="shared" si="2"/>
        <v>68</v>
      </c>
      <c r="K5" s="11">
        <f t="shared" si="3"/>
        <v>13</v>
      </c>
    </row>
    <row r="6" spans="1:12" x14ac:dyDescent="0.25">
      <c r="A6" s="4">
        <v>45063</v>
      </c>
      <c r="B6" s="12" t="s">
        <v>151</v>
      </c>
      <c r="D6" s="11">
        <f t="shared" si="0"/>
        <v>65</v>
      </c>
      <c r="E6" s="11">
        <f t="shared" si="1"/>
        <v>12</v>
      </c>
      <c r="G6" s="4">
        <v>45094</v>
      </c>
      <c r="H6" s="12" t="s">
        <v>138</v>
      </c>
      <c r="J6" s="11">
        <f t="shared" si="2"/>
        <v>66</v>
      </c>
      <c r="K6" s="11">
        <f t="shared" si="3"/>
        <v>15</v>
      </c>
    </row>
    <row r="7" spans="1:12" x14ac:dyDescent="0.25">
      <c r="A7" s="4">
        <v>45082</v>
      </c>
      <c r="B7" s="12" t="s">
        <v>130</v>
      </c>
      <c r="D7" s="11">
        <f t="shared" si="0"/>
        <v>46</v>
      </c>
      <c r="E7" s="11">
        <f t="shared" si="1"/>
        <v>31</v>
      </c>
      <c r="G7" s="4">
        <v>45096</v>
      </c>
      <c r="H7" s="12" t="s">
        <v>155</v>
      </c>
      <c r="J7" s="11">
        <f t="shared" si="2"/>
        <v>64</v>
      </c>
      <c r="K7" s="11">
        <f t="shared" si="3"/>
        <v>17</v>
      </c>
    </row>
    <row r="8" spans="1:12" x14ac:dyDescent="0.25">
      <c r="A8" s="4">
        <v>45091</v>
      </c>
      <c r="B8" s="12" t="s">
        <v>152</v>
      </c>
      <c r="D8" s="11">
        <f t="shared" si="0"/>
        <v>37</v>
      </c>
      <c r="E8" s="11">
        <f t="shared" si="1"/>
        <v>40</v>
      </c>
      <c r="G8" s="4">
        <v>45097</v>
      </c>
      <c r="H8" s="12" t="s">
        <v>148</v>
      </c>
      <c r="J8" s="11">
        <f t="shared" si="2"/>
        <v>63</v>
      </c>
      <c r="K8" s="11">
        <f t="shared" si="3"/>
        <v>18</v>
      </c>
    </row>
    <row r="9" spans="1:12" x14ac:dyDescent="0.25">
      <c r="A9" s="4">
        <v>45094</v>
      </c>
      <c r="B9" s="12" t="s">
        <v>146</v>
      </c>
      <c r="D9" s="11">
        <f t="shared" si="0"/>
        <v>34</v>
      </c>
      <c r="E9" s="11">
        <f t="shared" si="1"/>
        <v>43</v>
      </c>
      <c r="G9" s="4">
        <v>45098</v>
      </c>
      <c r="H9" s="12" t="s">
        <v>158</v>
      </c>
      <c r="J9" s="11">
        <f t="shared" si="2"/>
        <v>62</v>
      </c>
      <c r="K9" s="11">
        <f t="shared" si="3"/>
        <v>19</v>
      </c>
    </row>
    <row r="10" spans="1:12" x14ac:dyDescent="0.25">
      <c r="A10" s="4">
        <v>45094</v>
      </c>
      <c r="B10" s="12" t="s">
        <v>153</v>
      </c>
      <c r="D10" s="11">
        <f t="shared" si="0"/>
        <v>34</v>
      </c>
      <c r="E10" s="11">
        <f t="shared" si="1"/>
        <v>43</v>
      </c>
      <c r="G10" s="4">
        <v>45102</v>
      </c>
      <c r="H10" s="12" t="s">
        <v>215</v>
      </c>
      <c r="J10" s="11">
        <f t="shared" si="2"/>
        <v>58</v>
      </c>
      <c r="K10" s="11">
        <f t="shared" si="3"/>
        <v>23</v>
      </c>
    </row>
    <row r="11" spans="1:12" x14ac:dyDescent="0.25">
      <c r="A11" s="4">
        <v>45094</v>
      </c>
      <c r="B11" s="12" t="s">
        <v>137</v>
      </c>
      <c r="D11" s="11">
        <f t="shared" si="0"/>
        <v>34</v>
      </c>
      <c r="E11" s="11">
        <f t="shared" si="1"/>
        <v>43</v>
      </c>
      <c r="G11" s="4">
        <v>45102</v>
      </c>
      <c r="H11" s="12" t="s">
        <v>216</v>
      </c>
      <c r="J11" s="11">
        <f t="shared" ref="J11:J12" si="4">(MAX(G:G)-G11)</f>
        <v>58</v>
      </c>
      <c r="K11" s="11">
        <f t="shared" si="3"/>
        <v>23</v>
      </c>
    </row>
    <row r="12" spans="1:12" x14ac:dyDescent="0.25">
      <c r="A12" s="4">
        <v>45095</v>
      </c>
      <c r="B12" s="12" t="s">
        <v>241</v>
      </c>
      <c r="D12" s="11">
        <f t="shared" si="0"/>
        <v>33</v>
      </c>
      <c r="E12" s="11">
        <f t="shared" si="1"/>
        <v>44</v>
      </c>
      <c r="G12" s="4">
        <v>45104</v>
      </c>
      <c r="H12" s="12" t="s">
        <v>355</v>
      </c>
      <c r="J12" s="11">
        <f t="shared" si="4"/>
        <v>56</v>
      </c>
      <c r="K12" s="11">
        <f t="shared" si="3"/>
        <v>25</v>
      </c>
    </row>
    <row r="13" spans="1:12" x14ac:dyDescent="0.25">
      <c r="A13" s="4">
        <v>45096</v>
      </c>
      <c r="B13" s="12" t="s">
        <v>145</v>
      </c>
      <c r="D13" s="11">
        <f t="shared" si="0"/>
        <v>32</v>
      </c>
      <c r="E13" s="11">
        <f t="shared" si="1"/>
        <v>45</v>
      </c>
      <c r="G13" s="4">
        <v>45104</v>
      </c>
      <c r="H13" s="12" t="s">
        <v>220</v>
      </c>
      <c r="J13" s="11">
        <f t="shared" ref="J13:J19" si="5">(MAX(G:G)-G13)</f>
        <v>56</v>
      </c>
      <c r="K13" s="11">
        <f t="shared" ref="K13:K19" si="6">MAX(J:J)-J13</f>
        <v>25</v>
      </c>
    </row>
    <row r="14" spans="1:12" x14ac:dyDescent="0.25">
      <c r="A14" s="4">
        <v>45097</v>
      </c>
      <c r="B14" s="12" t="s">
        <v>149</v>
      </c>
      <c r="D14" s="11">
        <f t="shared" si="0"/>
        <v>31</v>
      </c>
      <c r="E14" s="11">
        <f t="shared" si="1"/>
        <v>46</v>
      </c>
      <c r="G14" s="4">
        <v>45108</v>
      </c>
      <c r="H14" s="12" t="s">
        <v>215</v>
      </c>
      <c r="J14" s="11">
        <f t="shared" si="5"/>
        <v>52</v>
      </c>
      <c r="K14" s="11">
        <f t="shared" si="6"/>
        <v>29</v>
      </c>
    </row>
    <row r="15" spans="1:12" x14ac:dyDescent="0.25">
      <c r="A15" s="4">
        <v>45098</v>
      </c>
      <c r="B15" s="12" t="s">
        <v>158</v>
      </c>
      <c r="D15" s="11">
        <f t="shared" si="0"/>
        <v>30</v>
      </c>
      <c r="E15" s="11">
        <f t="shared" si="1"/>
        <v>47</v>
      </c>
      <c r="G15" s="4">
        <v>45109</v>
      </c>
      <c r="H15" s="12" t="s">
        <v>222</v>
      </c>
      <c r="J15" s="11">
        <f t="shared" si="5"/>
        <v>51</v>
      </c>
      <c r="K15" s="11">
        <f t="shared" si="6"/>
        <v>30</v>
      </c>
    </row>
    <row r="16" spans="1:12" x14ac:dyDescent="0.25">
      <c r="A16" s="4">
        <v>45102</v>
      </c>
      <c r="B16" s="12" t="s">
        <v>214</v>
      </c>
      <c r="D16" s="11">
        <f t="shared" si="0"/>
        <v>26</v>
      </c>
      <c r="E16" s="11">
        <f t="shared" si="1"/>
        <v>51</v>
      </c>
      <c r="G16" s="4">
        <v>45111</v>
      </c>
      <c r="H16" s="12" t="s">
        <v>225</v>
      </c>
      <c r="J16" s="11">
        <f t="shared" si="5"/>
        <v>49</v>
      </c>
      <c r="K16" s="11">
        <f t="shared" si="6"/>
        <v>32</v>
      </c>
    </row>
    <row r="17" spans="1:11" x14ac:dyDescent="0.25">
      <c r="A17" s="4">
        <v>45108</v>
      </c>
      <c r="B17" s="12" t="s">
        <v>221</v>
      </c>
      <c r="D17" s="2">
        <f t="shared" si="0"/>
        <v>20</v>
      </c>
      <c r="E17" s="2">
        <f t="shared" si="1"/>
        <v>57</v>
      </c>
      <c r="G17" s="4">
        <v>45114</v>
      </c>
      <c r="H17" s="12" t="s">
        <v>223</v>
      </c>
      <c r="J17" s="11">
        <f t="shared" si="5"/>
        <v>46</v>
      </c>
      <c r="K17" s="11">
        <f t="shared" si="6"/>
        <v>35</v>
      </c>
    </row>
    <row r="18" spans="1:11" x14ac:dyDescent="0.25">
      <c r="A18" s="4">
        <v>45109</v>
      </c>
      <c r="B18" s="12" t="s">
        <v>237</v>
      </c>
      <c r="D18" s="2">
        <f t="shared" si="0"/>
        <v>19</v>
      </c>
      <c r="E18" s="2">
        <f t="shared" si="1"/>
        <v>58</v>
      </c>
      <c r="G18" s="4">
        <v>45116</v>
      </c>
      <c r="H18" s="12" t="s">
        <v>228</v>
      </c>
      <c r="J18" s="11">
        <f t="shared" si="5"/>
        <v>44</v>
      </c>
      <c r="K18" s="11">
        <f t="shared" si="6"/>
        <v>37</v>
      </c>
    </row>
    <row r="19" spans="1:11" x14ac:dyDescent="0.25">
      <c r="A19" s="4">
        <v>45110</v>
      </c>
      <c r="B19" s="12" t="s">
        <v>226</v>
      </c>
      <c r="D19" s="2">
        <f t="shared" si="0"/>
        <v>18</v>
      </c>
      <c r="E19" s="2">
        <f t="shared" si="1"/>
        <v>59</v>
      </c>
      <c r="G19" s="4">
        <v>45118</v>
      </c>
      <c r="H19" s="12" t="s">
        <v>239</v>
      </c>
      <c r="J19" s="11">
        <f t="shared" si="5"/>
        <v>42</v>
      </c>
      <c r="K19" s="11">
        <f t="shared" si="6"/>
        <v>39</v>
      </c>
    </row>
    <row r="20" spans="1:11" x14ac:dyDescent="0.25">
      <c r="A20" s="4">
        <v>45114</v>
      </c>
      <c r="B20" s="12" t="s">
        <v>224</v>
      </c>
      <c r="D20" s="2">
        <f t="shared" si="0"/>
        <v>14</v>
      </c>
      <c r="E20" s="2">
        <f t="shared" si="1"/>
        <v>63</v>
      </c>
      <c r="G20" s="4">
        <v>45119</v>
      </c>
      <c r="H20" s="12" t="s">
        <v>240</v>
      </c>
      <c r="J20" s="11">
        <f t="shared" ref="J20:J21" si="7">(MAX(G:G)-G20)</f>
        <v>41</v>
      </c>
      <c r="K20" s="11">
        <f t="shared" ref="K20:K21" si="8">MAX(J:J)-J20</f>
        <v>40</v>
      </c>
    </row>
    <row r="21" spans="1:11" x14ac:dyDescent="0.25">
      <c r="A21" s="4">
        <v>45116</v>
      </c>
      <c r="B21" s="12" t="s">
        <v>227</v>
      </c>
      <c r="D21" s="2">
        <f t="shared" si="0"/>
        <v>12</v>
      </c>
      <c r="E21" s="2">
        <f t="shared" si="1"/>
        <v>65</v>
      </c>
      <c r="G21" s="4">
        <v>45121</v>
      </c>
      <c r="H21" s="12" t="s">
        <v>245</v>
      </c>
      <c r="J21" s="11">
        <f t="shared" si="7"/>
        <v>39</v>
      </c>
      <c r="K21" s="11">
        <f t="shared" si="8"/>
        <v>42</v>
      </c>
    </row>
    <row r="22" spans="1:11" x14ac:dyDescent="0.25">
      <c r="A22" s="4">
        <v>45118</v>
      </c>
      <c r="B22" s="12" t="s">
        <v>238</v>
      </c>
      <c r="D22" s="2">
        <f t="shared" si="0"/>
        <v>10</v>
      </c>
      <c r="E22" s="2">
        <f t="shared" si="1"/>
        <v>67</v>
      </c>
      <c r="G22" s="4">
        <v>45121</v>
      </c>
      <c r="H22" s="12" t="s">
        <v>246</v>
      </c>
      <c r="J22" s="11">
        <f t="shared" ref="J22:J32" si="9">(MAX(G:G)-G22)</f>
        <v>39</v>
      </c>
      <c r="K22" s="11">
        <f t="shared" ref="K22:K32" si="10">MAX(J:J)-J22</f>
        <v>42</v>
      </c>
    </row>
    <row r="23" spans="1:11" x14ac:dyDescent="0.25">
      <c r="A23" s="4">
        <v>45119</v>
      </c>
      <c r="B23" s="12" t="s">
        <v>240</v>
      </c>
      <c r="D23" s="2">
        <f t="shared" si="0"/>
        <v>9</v>
      </c>
      <c r="E23" s="2">
        <f t="shared" si="1"/>
        <v>68</v>
      </c>
      <c r="G23" s="4">
        <v>45122</v>
      </c>
      <c r="H23" s="12" t="s">
        <v>253</v>
      </c>
      <c r="J23" s="11">
        <f t="shared" si="9"/>
        <v>38</v>
      </c>
      <c r="K23" s="11">
        <f t="shared" si="10"/>
        <v>43</v>
      </c>
    </row>
    <row r="24" spans="1:11" x14ac:dyDescent="0.25">
      <c r="A24" s="4">
        <v>45121</v>
      </c>
      <c r="B24" s="12" t="s">
        <v>244</v>
      </c>
      <c r="D24" s="2">
        <f t="shared" si="0"/>
        <v>7</v>
      </c>
      <c r="E24" s="2">
        <f t="shared" si="1"/>
        <v>70</v>
      </c>
      <c r="G24" s="4">
        <v>45127</v>
      </c>
      <c r="H24" s="12" t="s">
        <v>278</v>
      </c>
      <c r="J24" s="11">
        <f t="shared" si="9"/>
        <v>33</v>
      </c>
      <c r="K24" s="11">
        <f t="shared" si="10"/>
        <v>48</v>
      </c>
    </row>
    <row r="25" spans="1:11" x14ac:dyDescent="0.25">
      <c r="A25" s="4">
        <v>45122</v>
      </c>
      <c r="B25" s="12" t="s">
        <v>254</v>
      </c>
      <c r="D25" s="2">
        <f t="shared" si="0"/>
        <v>6</v>
      </c>
      <c r="E25" s="2">
        <f t="shared" si="1"/>
        <v>71</v>
      </c>
      <c r="G25" s="4">
        <v>45129</v>
      </c>
      <c r="H25" s="12" t="s">
        <v>331</v>
      </c>
      <c r="J25" s="11">
        <f t="shared" si="9"/>
        <v>31</v>
      </c>
      <c r="K25" s="11">
        <f t="shared" si="10"/>
        <v>50</v>
      </c>
    </row>
    <row r="26" spans="1:11" x14ac:dyDescent="0.25">
      <c r="A26" s="4">
        <v>45122</v>
      </c>
      <c r="B26" s="12" t="s">
        <v>255</v>
      </c>
      <c r="D26" s="2">
        <f t="shared" si="0"/>
        <v>6</v>
      </c>
      <c r="E26" s="2">
        <f t="shared" si="1"/>
        <v>71</v>
      </c>
      <c r="G26" s="4">
        <v>45130</v>
      </c>
      <c r="H26" s="12" t="s">
        <v>333</v>
      </c>
      <c r="J26" s="11">
        <f t="shared" si="9"/>
        <v>30</v>
      </c>
      <c r="K26" s="11">
        <f t="shared" si="10"/>
        <v>51</v>
      </c>
    </row>
    <row r="27" spans="1:11" x14ac:dyDescent="0.25">
      <c r="A27" s="4">
        <v>45124</v>
      </c>
      <c r="B27" s="12" t="s">
        <v>265</v>
      </c>
      <c r="D27" s="2">
        <f t="shared" si="0"/>
        <v>4</v>
      </c>
      <c r="E27" s="2">
        <f t="shared" si="1"/>
        <v>73</v>
      </c>
      <c r="G27" s="4">
        <v>45132</v>
      </c>
      <c r="H27" s="12" t="s">
        <v>334</v>
      </c>
      <c r="J27" s="11">
        <f t="shared" si="9"/>
        <v>28</v>
      </c>
      <c r="K27" s="11">
        <f t="shared" si="10"/>
        <v>53</v>
      </c>
    </row>
    <row r="28" spans="1:11" x14ac:dyDescent="0.25">
      <c r="A28" s="4">
        <v>45125</v>
      </c>
      <c r="B28" s="12" t="s">
        <v>266</v>
      </c>
      <c r="D28" s="2">
        <f t="shared" si="0"/>
        <v>3</v>
      </c>
      <c r="E28" s="2">
        <f t="shared" si="1"/>
        <v>74</v>
      </c>
      <c r="G28" s="4">
        <v>45133</v>
      </c>
      <c r="H28" s="12" t="s">
        <v>335</v>
      </c>
      <c r="J28" s="11">
        <f t="shared" si="9"/>
        <v>27</v>
      </c>
      <c r="K28" s="11">
        <f t="shared" si="10"/>
        <v>54</v>
      </c>
    </row>
    <row r="29" spans="1:11" x14ac:dyDescent="0.25">
      <c r="A29" s="4">
        <v>45126</v>
      </c>
      <c r="B29" s="12" t="s">
        <v>267</v>
      </c>
      <c r="D29" s="2">
        <f t="shared" si="0"/>
        <v>2</v>
      </c>
      <c r="E29" s="2">
        <f t="shared" si="1"/>
        <v>75</v>
      </c>
      <c r="G29" s="4">
        <v>45134</v>
      </c>
      <c r="H29" s="12" t="s">
        <v>336</v>
      </c>
      <c r="J29" s="11">
        <f t="shared" si="9"/>
        <v>26</v>
      </c>
      <c r="K29" s="11">
        <f t="shared" si="10"/>
        <v>55</v>
      </c>
    </row>
    <row r="30" spans="1:11" x14ac:dyDescent="0.25">
      <c r="A30" s="4">
        <v>45127</v>
      </c>
      <c r="B30" s="12" t="s">
        <v>277</v>
      </c>
      <c r="D30" s="2">
        <f t="shared" si="0"/>
        <v>1</v>
      </c>
      <c r="E30" s="2">
        <f t="shared" si="1"/>
        <v>76</v>
      </c>
      <c r="G30" s="4">
        <v>45136</v>
      </c>
      <c r="H30" s="12" t="s">
        <v>342</v>
      </c>
      <c r="J30" s="11">
        <f t="shared" si="9"/>
        <v>24</v>
      </c>
      <c r="K30" s="11">
        <f t="shared" si="10"/>
        <v>57</v>
      </c>
    </row>
    <row r="31" spans="1:11" x14ac:dyDescent="0.25">
      <c r="A31" s="4">
        <v>45128</v>
      </c>
      <c r="B31" s="12" t="s">
        <v>316</v>
      </c>
      <c r="D31" s="2">
        <f t="shared" si="0"/>
        <v>0</v>
      </c>
      <c r="E31" s="2">
        <f t="shared" si="1"/>
        <v>77</v>
      </c>
      <c r="G31" s="4">
        <v>45137</v>
      </c>
      <c r="H31" s="12" t="s">
        <v>343</v>
      </c>
      <c r="J31" s="11">
        <f t="shared" si="9"/>
        <v>23</v>
      </c>
      <c r="K31" s="11">
        <f t="shared" si="10"/>
        <v>58</v>
      </c>
    </row>
    <row r="32" spans="1:11" x14ac:dyDescent="0.25">
      <c r="D32" s="2"/>
      <c r="E32" s="2"/>
      <c r="G32" s="4">
        <v>45148</v>
      </c>
      <c r="H32" s="12" t="s">
        <v>349</v>
      </c>
      <c r="J32" s="11">
        <f t="shared" si="9"/>
        <v>12</v>
      </c>
      <c r="K32" s="11">
        <f t="shared" si="10"/>
        <v>69</v>
      </c>
    </row>
    <row r="33" spans="2:11" x14ac:dyDescent="0.25">
      <c r="B33" s="12" t="s">
        <v>332</v>
      </c>
      <c r="D33" s="2"/>
      <c r="E33" s="2"/>
      <c r="G33" s="4">
        <v>45148</v>
      </c>
      <c r="H33" s="12" t="s">
        <v>350</v>
      </c>
      <c r="J33" s="11">
        <f t="shared" ref="J33:J41" si="11">(MAX(G:G)-G33)</f>
        <v>12</v>
      </c>
      <c r="K33" s="11">
        <f t="shared" ref="K33:K41" si="12">MAX(J:J)-J33</f>
        <v>69</v>
      </c>
    </row>
    <row r="34" spans="2:11" x14ac:dyDescent="0.25">
      <c r="D34" s="2"/>
      <c r="E34" s="2"/>
      <c r="G34" s="4">
        <v>45150</v>
      </c>
      <c r="H34" s="12" t="s">
        <v>351</v>
      </c>
      <c r="J34" s="11">
        <f t="shared" si="11"/>
        <v>10</v>
      </c>
      <c r="K34" s="11">
        <f t="shared" si="12"/>
        <v>71</v>
      </c>
    </row>
    <row r="35" spans="2:11" x14ac:dyDescent="0.25">
      <c r="D35" s="2"/>
      <c r="E35" s="2"/>
      <c r="G35" s="4">
        <v>45151</v>
      </c>
      <c r="H35" s="12" t="s">
        <v>353</v>
      </c>
      <c r="J35" s="11">
        <f t="shared" si="11"/>
        <v>9</v>
      </c>
      <c r="K35" s="11">
        <f t="shared" si="12"/>
        <v>72</v>
      </c>
    </row>
    <row r="36" spans="2:11" x14ac:dyDescent="0.25">
      <c r="D36" s="2"/>
      <c r="E36" s="2"/>
      <c r="G36" s="4">
        <v>45152</v>
      </c>
      <c r="H36" s="12" t="s">
        <v>354</v>
      </c>
      <c r="J36" s="11">
        <f t="shared" si="11"/>
        <v>8</v>
      </c>
      <c r="K36" s="11">
        <f t="shared" si="12"/>
        <v>73</v>
      </c>
    </row>
    <row r="37" spans="2:11" x14ac:dyDescent="0.25">
      <c r="D37" s="2"/>
      <c r="E37" s="2"/>
      <c r="G37" s="4">
        <v>45154</v>
      </c>
      <c r="H37" s="12" t="s">
        <v>362</v>
      </c>
      <c r="J37" s="11">
        <f t="shared" si="11"/>
        <v>6</v>
      </c>
      <c r="K37" s="11">
        <f t="shared" si="12"/>
        <v>75</v>
      </c>
    </row>
    <row r="38" spans="2:11" x14ac:dyDescent="0.25">
      <c r="G38" s="4">
        <v>45156</v>
      </c>
      <c r="H38" s="12" t="s">
        <v>363</v>
      </c>
      <c r="J38" s="11">
        <f t="shared" si="11"/>
        <v>4</v>
      </c>
      <c r="K38" s="11">
        <f t="shared" si="12"/>
        <v>77</v>
      </c>
    </row>
    <row r="39" spans="2:11" x14ac:dyDescent="0.25">
      <c r="G39" s="4">
        <v>45157</v>
      </c>
      <c r="H39" s="12" t="s">
        <v>364</v>
      </c>
      <c r="J39" s="11">
        <f t="shared" si="11"/>
        <v>3</v>
      </c>
      <c r="K39" s="11">
        <f t="shared" si="12"/>
        <v>78</v>
      </c>
    </row>
    <row r="40" spans="2:11" x14ac:dyDescent="0.25">
      <c r="G40" s="4">
        <v>45159</v>
      </c>
      <c r="H40" s="12" t="s">
        <v>365</v>
      </c>
      <c r="J40" s="11">
        <f t="shared" si="11"/>
        <v>1</v>
      </c>
      <c r="K40" s="11">
        <f t="shared" si="12"/>
        <v>80</v>
      </c>
    </row>
    <row r="41" spans="2:11" x14ac:dyDescent="0.25">
      <c r="G41" s="4">
        <v>45160</v>
      </c>
      <c r="H41" s="12" t="s">
        <v>368</v>
      </c>
      <c r="J41" s="11">
        <f t="shared" si="11"/>
        <v>0</v>
      </c>
      <c r="K41" s="11">
        <f t="shared" si="12"/>
        <v>81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7ED954-FBAA-4BD5-B138-3E5154BBA218}">
  <dimension ref="B3:G16"/>
  <sheetViews>
    <sheetView workbookViewId="0">
      <selection activeCell="B7" sqref="B7"/>
    </sheetView>
  </sheetViews>
  <sheetFormatPr defaultRowHeight="15" x14ac:dyDescent="0.25"/>
  <cols>
    <col min="2" max="2" width="101.7109375" bestFit="1" customWidth="1"/>
    <col min="3" max="3" width="22.5703125" bestFit="1" customWidth="1"/>
  </cols>
  <sheetData>
    <row r="3" spans="2:7" x14ac:dyDescent="0.25">
      <c r="B3" t="s">
        <v>180</v>
      </c>
    </row>
    <row r="4" spans="2:7" x14ac:dyDescent="0.25">
      <c r="B4" t="s">
        <v>177</v>
      </c>
    </row>
    <row r="5" spans="2:7" x14ac:dyDescent="0.25">
      <c r="B5" t="s">
        <v>178</v>
      </c>
    </row>
    <row r="6" spans="2:7" x14ac:dyDescent="0.25">
      <c r="B6" t="s">
        <v>352</v>
      </c>
    </row>
    <row r="7" spans="2:7" x14ac:dyDescent="0.25">
      <c r="B7" t="s">
        <v>179</v>
      </c>
    </row>
    <row r="8" spans="2:7" x14ac:dyDescent="0.25">
      <c r="B8" t="s">
        <v>197</v>
      </c>
    </row>
    <row r="12" spans="2:7" x14ac:dyDescent="0.25">
      <c r="C12" t="s">
        <v>236</v>
      </c>
    </row>
    <row r="13" spans="2:7" x14ac:dyDescent="0.25">
      <c r="B13" t="s">
        <v>229</v>
      </c>
      <c r="C13" t="s">
        <v>234</v>
      </c>
    </row>
    <row r="14" spans="2:7" x14ac:dyDescent="0.25">
      <c r="B14" t="s">
        <v>230</v>
      </c>
    </row>
    <row r="15" spans="2:7" x14ac:dyDescent="0.25">
      <c r="B15" t="s">
        <v>235</v>
      </c>
    </row>
    <row r="16" spans="2:7" x14ac:dyDescent="0.25">
      <c r="B16" t="s">
        <v>232</v>
      </c>
      <c r="C16" t="s">
        <v>230</v>
      </c>
      <c r="D16" t="s">
        <v>233</v>
      </c>
      <c r="G16" t="s">
        <v>231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CCA584-166B-4207-A4D0-CA7CD543CA80}">
  <dimension ref="A1:K23"/>
  <sheetViews>
    <sheetView workbookViewId="0"/>
  </sheetViews>
  <sheetFormatPr defaultRowHeight="15" x14ac:dyDescent="0.25"/>
  <cols>
    <col min="1" max="1" width="12.5703125" customWidth="1"/>
    <col min="2" max="4" width="9.140625" style="2"/>
    <col min="10" max="10" width="30.85546875" bestFit="1" customWidth="1"/>
    <col min="11" max="11" width="108.42578125" customWidth="1"/>
  </cols>
  <sheetData>
    <row r="1" spans="1:11" x14ac:dyDescent="0.25">
      <c r="B1" s="2" t="s">
        <v>139</v>
      </c>
      <c r="C1" s="2" t="s">
        <v>140</v>
      </c>
      <c r="D1" s="2" t="s">
        <v>141</v>
      </c>
      <c r="F1" s="2" t="s">
        <v>139</v>
      </c>
      <c r="G1" s="2" t="s">
        <v>140</v>
      </c>
      <c r="H1" s="2" t="s">
        <v>141</v>
      </c>
      <c r="K1" s="2" t="s">
        <v>344</v>
      </c>
    </row>
    <row r="2" spans="1:11" x14ac:dyDescent="0.25">
      <c r="A2" t="s">
        <v>66</v>
      </c>
      <c r="B2" s="2">
        <v>1</v>
      </c>
      <c r="C2" s="2">
        <v>5</v>
      </c>
      <c r="D2" s="2">
        <v>1</v>
      </c>
      <c r="F2" s="2">
        <v>1</v>
      </c>
      <c r="G2" s="2">
        <v>5</v>
      </c>
      <c r="H2" s="2">
        <v>1</v>
      </c>
      <c r="J2" t="s">
        <v>147</v>
      </c>
    </row>
    <row r="3" spans="1:11" x14ac:dyDescent="0.25">
      <c r="A3" t="s">
        <v>142</v>
      </c>
      <c r="B3" s="2">
        <v>0.25</v>
      </c>
      <c r="C3" s="2">
        <v>1.25</v>
      </c>
      <c r="D3" s="2">
        <v>10</v>
      </c>
      <c r="F3" s="2">
        <v>0.125</v>
      </c>
      <c r="G3" s="2">
        <v>0.625</v>
      </c>
      <c r="H3" s="2">
        <v>5</v>
      </c>
    </row>
    <row r="4" spans="1:11" x14ac:dyDescent="0.25">
      <c r="A4" t="s">
        <v>143</v>
      </c>
      <c r="B4" s="2">
        <v>3</v>
      </c>
      <c r="C4" s="2">
        <v>15</v>
      </c>
      <c r="D4" s="2">
        <v>1</v>
      </c>
    </row>
    <row r="5" spans="1:11" x14ac:dyDescent="0.25">
      <c r="A5" t="s">
        <v>162</v>
      </c>
      <c r="B5" s="2">
        <v>2</v>
      </c>
      <c r="C5" s="2">
        <v>10</v>
      </c>
      <c r="D5" s="2">
        <v>1</v>
      </c>
      <c r="J5" t="s">
        <v>163</v>
      </c>
    </row>
    <row r="6" spans="1:11" x14ac:dyDescent="0.25">
      <c r="A6" t="s">
        <v>167</v>
      </c>
      <c r="B6" s="2">
        <v>12</v>
      </c>
      <c r="C6" s="2">
        <v>60</v>
      </c>
      <c r="D6" s="2">
        <v>1</v>
      </c>
    </row>
    <row r="7" spans="1:11" x14ac:dyDescent="0.25">
      <c r="A7" t="s">
        <v>171</v>
      </c>
      <c r="B7" s="2">
        <v>2</v>
      </c>
      <c r="C7" s="2">
        <v>10</v>
      </c>
      <c r="D7" s="2">
        <v>1</v>
      </c>
    </row>
    <row r="12" spans="1:11" x14ac:dyDescent="0.25">
      <c r="A12" t="s">
        <v>171</v>
      </c>
      <c r="J12" s="14" t="s">
        <v>159</v>
      </c>
      <c r="K12" s="12" t="s">
        <v>173</v>
      </c>
    </row>
    <row r="13" spans="1:11" x14ac:dyDescent="0.25">
      <c r="A13" t="s">
        <v>169</v>
      </c>
      <c r="J13" s="14"/>
      <c r="K13" s="12"/>
    </row>
    <row r="14" spans="1:11" x14ac:dyDescent="0.25">
      <c r="A14" t="s">
        <v>172</v>
      </c>
      <c r="J14" s="4" t="str">
        <f>"6-4-4"</f>
        <v>6-4-4</v>
      </c>
      <c r="K14" s="12"/>
    </row>
    <row r="15" spans="1:11" x14ac:dyDescent="0.25">
      <c r="J15" s="14"/>
      <c r="K15" s="12"/>
    </row>
    <row r="16" spans="1:11" x14ac:dyDescent="0.25">
      <c r="A16" t="s">
        <v>167</v>
      </c>
      <c r="J16" s="14" t="s">
        <v>160</v>
      </c>
      <c r="K16" s="12" t="s">
        <v>174</v>
      </c>
    </row>
    <row r="17" spans="1:11" x14ac:dyDescent="0.25">
      <c r="A17" t="s">
        <v>164</v>
      </c>
      <c r="J17" s="14"/>
      <c r="K17" s="12"/>
    </row>
    <row r="18" spans="1:11" x14ac:dyDescent="0.25">
      <c r="A18" t="s">
        <v>165</v>
      </c>
      <c r="J18" s="2" t="str">
        <f>"0-1.5-0.7"</f>
        <v>0-1.5-0.7</v>
      </c>
      <c r="K18" s="12"/>
    </row>
    <row r="19" spans="1:11" x14ac:dyDescent="0.25">
      <c r="A19" t="s">
        <v>166</v>
      </c>
      <c r="J19" s="14"/>
      <c r="K19" s="12"/>
    </row>
    <row r="20" spans="1:11" x14ac:dyDescent="0.25">
      <c r="J20" s="14"/>
      <c r="K20" s="12"/>
    </row>
    <row r="21" spans="1:11" x14ac:dyDescent="0.25">
      <c r="A21" t="s">
        <v>168</v>
      </c>
      <c r="J21" s="14" t="s">
        <v>161</v>
      </c>
      <c r="K21" s="12" t="s">
        <v>175</v>
      </c>
    </row>
    <row r="22" spans="1:11" x14ac:dyDescent="0.25">
      <c r="A22" t="s">
        <v>169</v>
      </c>
    </row>
    <row r="23" spans="1:11" x14ac:dyDescent="0.25">
      <c r="A23" t="s">
        <v>170</v>
      </c>
      <c r="J23" s="2" t="str">
        <f>"2-8-4"</f>
        <v>2-8-4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DA8F41-D17F-460B-9239-B3334EEB5C8C}">
  <dimension ref="A1:O22"/>
  <sheetViews>
    <sheetView workbookViewId="0"/>
  </sheetViews>
  <sheetFormatPr defaultRowHeight="15" x14ac:dyDescent="0.25"/>
  <cols>
    <col min="1" max="1" width="18.5703125" style="4" customWidth="1"/>
    <col min="2" max="2" width="11.28515625" style="2" customWidth="1"/>
    <col min="3" max="3" width="13.7109375" style="11" bestFit="1" customWidth="1"/>
    <col min="4" max="12" width="11.28515625" style="11" customWidth="1"/>
    <col min="14" max="14" width="17.5703125" bestFit="1" customWidth="1"/>
    <col min="15" max="15" width="10.7109375" bestFit="1" customWidth="1"/>
    <col min="22" max="22" width="19.140625" bestFit="1" customWidth="1"/>
    <col min="23" max="23" width="22.140625" bestFit="1" customWidth="1"/>
  </cols>
  <sheetData>
    <row r="1" spans="1:15" x14ac:dyDescent="0.25">
      <c r="C1" s="4" t="s">
        <v>133</v>
      </c>
      <c r="I1" s="11" t="s">
        <v>136</v>
      </c>
    </row>
    <row r="3" spans="1:15" x14ac:dyDescent="0.25">
      <c r="A3" s="4" t="s">
        <v>41</v>
      </c>
      <c r="B3" s="2" t="s">
        <v>42</v>
      </c>
      <c r="C3" s="11" t="s">
        <v>134</v>
      </c>
      <c r="D3" s="11" t="s">
        <v>135</v>
      </c>
      <c r="G3" s="4" t="s">
        <v>41</v>
      </c>
      <c r="H3" s="2" t="s">
        <v>42</v>
      </c>
      <c r="I3" s="11" t="s">
        <v>134</v>
      </c>
      <c r="J3" s="11" t="s">
        <v>135</v>
      </c>
      <c r="N3" s="4"/>
      <c r="O3" s="2"/>
    </row>
    <row r="4" spans="1:15" x14ac:dyDescent="0.25">
      <c r="A4" s="4">
        <f>DATE(2023,6,2)</f>
        <v>45079</v>
      </c>
      <c r="B4" s="4">
        <f>A4+C4</f>
        <v>45128</v>
      </c>
      <c r="C4" s="11">
        <v>49</v>
      </c>
      <c r="D4" s="11">
        <f>C4/7</f>
        <v>7</v>
      </c>
      <c r="G4" s="4">
        <f>DATE(2023,5,5)</f>
        <v>45051</v>
      </c>
      <c r="H4" s="4">
        <f>G4+I4</f>
        <v>45111</v>
      </c>
      <c r="I4" s="11">
        <v>60</v>
      </c>
      <c r="J4" s="11">
        <f>I4/7</f>
        <v>8.5714285714285712</v>
      </c>
      <c r="N4" s="4"/>
      <c r="O4" s="4"/>
    </row>
    <row r="5" spans="1:15" x14ac:dyDescent="0.25">
      <c r="B5" s="4">
        <f>$A$4+C5</f>
        <v>45135</v>
      </c>
      <c r="C5" s="11">
        <f>C4+7</f>
        <v>56</v>
      </c>
      <c r="D5" s="11">
        <f t="shared" ref="D5:D12" si="0">C5/7</f>
        <v>8</v>
      </c>
      <c r="G5" s="4"/>
      <c r="H5" s="4">
        <f>$G$4+I5</f>
        <v>45118</v>
      </c>
      <c r="I5" s="11">
        <f>I4+7</f>
        <v>67</v>
      </c>
      <c r="J5" s="11">
        <f t="shared" ref="J5:J12" si="1">I5/7</f>
        <v>9.5714285714285712</v>
      </c>
      <c r="N5" s="4"/>
      <c r="O5" s="4"/>
    </row>
    <row r="6" spans="1:15" x14ac:dyDescent="0.25">
      <c r="B6" s="4">
        <f t="shared" ref="B6:B12" si="2">$A$4+C6</f>
        <v>45142</v>
      </c>
      <c r="C6" s="11">
        <f t="shared" ref="C6:C12" si="3">C5+7</f>
        <v>63</v>
      </c>
      <c r="D6" s="11">
        <f t="shared" si="0"/>
        <v>9</v>
      </c>
      <c r="G6" s="4"/>
      <c r="H6" s="4">
        <f t="shared" ref="H6:H12" si="4">$G$4+I6</f>
        <v>45125</v>
      </c>
      <c r="I6" s="11">
        <f t="shared" ref="I6:I12" si="5">I5+7</f>
        <v>74</v>
      </c>
      <c r="J6" s="11">
        <f t="shared" si="1"/>
        <v>10.571428571428571</v>
      </c>
      <c r="N6" s="4"/>
      <c r="O6" s="4"/>
    </row>
    <row r="7" spans="1:15" x14ac:dyDescent="0.25">
      <c r="B7" s="4">
        <f t="shared" si="2"/>
        <v>45149</v>
      </c>
      <c r="C7" s="11">
        <f t="shared" si="3"/>
        <v>70</v>
      </c>
      <c r="D7" s="11">
        <f t="shared" si="0"/>
        <v>10</v>
      </c>
      <c r="G7" s="4"/>
      <c r="H7" s="4">
        <f t="shared" si="4"/>
        <v>45132</v>
      </c>
      <c r="I7" s="11">
        <f t="shared" si="5"/>
        <v>81</v>
      </c>
      <c r="J7" s="11">
        <f t="shared" si="1"/>
        <v>11.571428571428571</v>
      </c>
      <c r="N7" s="4"/>
      <c r="O7" s="2"/>
    </row>
    <row r="8" spans="1:15" x14ac:dyDescent="0.25">
      <c r="B8" s="4">
        <f t="shared" si="2"/>
        <v>45156</v>
      </c>
      <c r="C8" s="11">
        <f t="shared" si="3"/>
        <v>77</v>
      </c>
      <c r="D8" s="11">
        <f t="shared" si="0"/>
        <v>11</v>
      </c>
      <c r="G8" s="4"/>
      <c r="H8" s="4">
        <f t="shared" si="4"/>
        <v>45139</v>
      </c>
      <c r="I8" s="11">
        <f t="shared" si="5"/>
        <v>88</v>
      </c>
      <c r="J8" s="11">
        <f t="shared" si="1"/>
        <v>12.571428571428571</v>
      </c>
      <c r="N8" s="4"/>
      <c r="O8" s="4"/>
    </row>
    <row r="9" spans="1:15" x14ac:dyDescent="0.25">
      <c r="B9" s="4">
        <f t="shared" si="2"/>
        <v>45163</v>
      </c>
      <c r="C9" s="11">
        <f t="shared" si="3"/>
        <v>84</v>
      </c>
      <c r="D9" s="11">
        <f t="shared" si="0"/>
        <v>12</v>
      </c>
      <c r="G9" s="4"/>
      <c r="H9" s="4">
        <f t="shared" si="4"/>
        <v>45146</v>
      </c>
      <c r="I9" s="11">
        <f t="shared" si="5"/>
        <v>95</v>
      </c>
      <c r="J9" s="11">
        <f t="shared" si="1"/>
        <v>13.571428571428571</v>
      </c>
    </row>
    <row r="10" spans="1:15" x14ac:dyDescent="0.25">
      <c r="B10" s="4">
        <f t="shared" si="2"/>
        <v>45170</v>
      </c>
      <c r="C10" s="11">
        <f t="shared" si="3"/>
        <v>91</v>
      </c>
      <c r="D10" s="11">
        <f t="shared" si="0"/>
        <v>13</v>
      </c>
      <c r="G10" s="4"/>
      <c r="H10" s="4">
        <f t="shared" si="4"/>
        <v>45153</v>
      </c>
      <c r="I10" s="11">
        <f t="shared" si="5"/>
        <v>102</v>
      </c>
      <c r="J10" s="11">
        <f t="shared" si="1"/>
        <v>14.571428571428571</v>
      </c>
    </row>
    <row r="11" spans="1:15" x14ac:dyDescent="0.25">
      <c r="B11" s="4">
        <f t="shared" si="2"/>
        <v>45177</v>
      </c>
      <c r="C11" s="11">
        <f t="shared" si="3"/>
        <v>98</v>
      </c>
      <c r="D11" s="11">
        <f t="shared" si="0"/>
        <v>14</v>
      </c>
      <c r="G11" s="4"/>
      <c r="H11" s="4">
        <f t="shared" si="4"/>
        <v>45160</v>
      </c>
      <c r="I11" s="11">
        <f t="shared" si="5"/>
        <v>109</v>
      </c>
      <c r="J11" s="11">
        <f t="shared" si="1"/>
        <v>15.571428571428571</v>
      </c>
    </row>
    <row r="12" spans="1:15" x14ac:dyDescent="0.25">
      <c r="B12" s="4">
        <f t="shared" si="2"/>
        <v>45184</v>
      </c>
      <c r="C12" s="11">
        <f t="shared" si="3"/>
        <v>105</v>
      </c>
      <c r="D12" s="11">
        <f t="shared" si="0"/>
        <v>15</v>
      </c>
      <c r="G12" s="4"/>
      <c r="H12" s="4">
        <f t="shared" si="4"/>
        <v>45167</v>
      </c>
      <c r="I12" s="11">
        <f t="shared" si="5"/>
        <v>116</v>
      </c>
      <c r="J12" s="11">
        <f t="shared" si="1"/>
        <v>16.571428571428573</v>
      </c>
    </row>
    <row r="17" spans="1:15" x14ac:dyDescent="0.25">
      <c r="N17" s="4"/>
      <c r="O17" s="2"/>
    </row>
    <row r="18" spans="1:15" x14ac:dyDescent="0.25">
      <c r="A18" s="4">
        <v>45079</v>
      </c>
      <c r="B18" s="4">
        <f>A$18+C18</f>
        <v>45093</v>
      </c>
      <c r="C18" s="11">
        <v>14</v>
      </c>
    </row>
    <row r="19" spans="1:15" x14ac:dyDescent="0.25">
      <c r="B19" s="4">
        <f t="shared" ref="B19:B22" si="6">A$18+C19</f>
        <v>45107</v>
      </c>
      <c r="C19" s="11">
        <v>28</v>
      </c>
    </row>
    <row r="20" spans="1:15" x14ac:dyDescent="0.25">
      <c r="B20" s="4">
        <f t="shared" si="6"/>
        <v>45121</v>
      </c>
      <c r="C20" s="11">
        <f>C19+14</f>
        <v>42</v>
      </c>
    </row>
    <row r="21" spans="1:15" x14ac:dyDescent="0.25">
      <c r="B21" s="4">
        <f t="shared" si="6"/>
        <v>45135</v>
      </c>
      <c r="C21" s="11">
        <f t="shared" ref="C21:C22" si="7">C20+14</f>
        <v>56</v>
      </c>
    </row>
    <row r="22" spans="1:15" x14ac:dyDescent="0.25">
      <c r="B22" s="4">
        <f t="shared" si="6"/>
        <v>45149</v>
      </c>
      <c r="C22" s="11">
        <f t="shared" si="7"/>
        <v>70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9B0AB0-5446-4BAE-92CC-C76C42ECA430}">
  <dimension ref="A1:G62"/>
  <sheetViews>
    <sheetView zoomScale="75" zoomScaleNormal="75" workbookViewId="0">
      <pane ySplit="1" topLeftCell="A2" activePane="bottomLeft" state="frozen"/>
      <selection pane="bottomLeft" activeCell="A62" sqref="A62"/>
    </sheetView>
  </sheetViews>
  <sheetFormatPr defaultRowHeight="15" x14ac:dyDescent="0.25"/>
  <cols>
    <col min="1" max="1" width="60.85546875" bestFit="1" customWidth="1"/>
    <col min="2" max="2" width="159" bestFit="1" customWidth="1"/>
    <col min="3" max="3" width="37.42578125" bestFit="1" customWidth="1"/>
    <col min="4" max="4" width="8" style="2" bestFit="1" customWidth="1"/>
    <col min="5" max="5" width="16" style="2" bestFit="1" customWidth="1"/>
    <col min="6" max="6" width="25" customWidth="1"/>
  </cols>
  <sheetData>
    <row r="1" spans="1:6" s="1" customFormat="1" x14ac:dyDescent="0.25">
      <c r="A1" s="1" t="s">
        <v>75</v>
      </c>
      <c r="B1" s="1" t="s">
        <v>70</v>
      </c>
      <c r="D1" s="7" t="s">
        <v>81</v>
      </c>
      <c r="E1" s="7" t="s">
        <v>82</v>
      </c>
      <c r="F1" s="1" t="s">
        <v>78</v>
      </c>
    </row>
    <row r="2" spans="1:6" x14ac:dyDescent="0.25">
      <c r="A2" t="s">
        <v>0</v>
      </c>
    </row>
    <row r="3" spans="1:6" x14ac:dyDescent="0.25">
      <c r="A3" t="s">
        <v>1</v>
      </c>
    </row>
    <row r="4" spans="1:6" x14ac:dyDescent="0.25">
      <c r="A4" t="s">
        <v>2</v>
      </c>
    </row>
    <row r="5" spans="1:6" x14ac:dyDescent="0.25">
      <c r="A5" t="s">
        <v>3</v>
      </c>
      <c r="B5" t="s">
        <v>4</v>
      </c>
    </row>
    <row r="6" spans="1:6" x14ac:dyDescent="0.25">
      <c r="A6" t="s">
        <v>5</v>
      </c>
      <c r="B6" t="s">
        <v>6</v>
      </c>
      <c r="D6" s="3">
        <v>0.18</v>
      </c>
    </row>
    <row r="7" spans="1:6" x14ac:dyDescent="0.25">
      <c r="A7" t="s">
        <v>8</v>
      </c>
    </row>
    <row r="8" spans="1:6" x14ac:dyDescent="0.25">
      <c r="A8" t="s">
        <v>5</v>
      </c>
      <c r="B8" t="s">
        <v>9</v>
      </c>
      <c r="C8" t="s">
        <v>24</v>
      </c>
      <c r="D8" s="3">
        <v>0.22</v>
      </c>
    </row>
    <row r="9" spans="1:6" x14ac:dyDescent="0.25">
      <c r="A9" t="s">
        <v>26</v>
      </c>
      <c r="B9" t="s">
        <v>27</v>
      </c>
    </row>
    <row r="10" spans="1:6" x14ac:dyDescent="0.25">
      <c r="A10" t="s">
        <v>14</v>
      </c>
      <c r="B10" t="s">
        <v>15</v>
      </c>
      <c r="C10" s="2"/>
    </row>
    <row r="11" spans="1:6" x14ac:dyDescent="0.25">
      <c r="A11" t="s">
        <v>18</v>
      </c>
      <c r="C11" s="2"/>
    </row>
    <row r="12" spans="1:6" x14ac:dyDescent="0.25">
      <c r="A12" t="s">
        <v>28</v>
      </c>
      <c r="B12" t="s">
        <v>29</v>
      </c>
      <c r="C12" s="2" t="s">
        <v>30</v>
      </c>
      <c r="D12" s="3">
        <v>0.18</v>
      </c>
    </row>
    <row r="13" spans="1:6" x14ac:dyDescent="0.25">
      <c r="A13" t="s">
        <v>11</v>
      </c>
      <c r="B13" t="s">
        <v>10</v>
      </c>
      <c r="C13" s="2" t="s">
        <v>22</v>
      </c>
      <c r="D13" s="3">
        <v>0.2</v>
      </c>
    </row>
    <row r="14" spans="1:6" x14ac:dyDescent="0.25">
      <c r="A14" t="s">
        <v>13</v>
      </c>
      <c r="B14" t="s">
        <v>12</v>
      </c>
      <c r="C14" s="2" t="s">
        <v>23</v>
      </c>
      <c r="D14" s="3">
        <v>0.22</v>
      </c>
    </row>
    <row r="15" spans="1:6" x14ac:dyDescent="0.25">
      <c r="A15" t="s">
        <v>34</v>
      </c>
      <c r="B15" t="s">
        <v>33</v>
      </c>
      <c r="D15" s="3" t="s">
        <v>35</v>
      </c>
    </row>
    <row r="16" spans="1:6" x14ac:dyDescent="0.25">
      <c r="A16" t="s">
        <v>40</v>
      </c>
      <c r="B16" t="s">
        <v>39</v>
      </c>
    </row>
    <row r="17" spans="1:7" x14ac:dyDescent="0.25">
      <c r="A17" t="s">
        <v>17</v>
      </c>
      <c r="B17" t="s">
        <v>16</v>
      </c>
      <c r="C17" s="2"/>
    </row>
    <row r="18" spans="1:7" x14ac:dyDescent="0.25">
      <c r="A18" t="s">
        <v>38</v>
      </c>
      <c r="B18" t="s">
        <v>31</v>
      </c>
      <c r="D18" s="3">
        <v>0.27</v>
      </c>
    </row>
    <row r="19" spans="1:7" x14ac:dyDescent="0.25">
      <c r="A19" t="s">
        <v>37</v>
      </c>
      <c r="B19" t="s">
        <v>36</v>
      </c>
      <c r="D19" s="3"/>
    </row>
    <row r="20" spans="1:7" x14ac:dyDescent="0.25">
      <c r="A20" t="s">
        <v>19</v>
      </c>
      <c r="B20" t="s">
        <v>21</v>
      </c>
      <c r="C20" s="2" t="s">
        <v>20</v>
      </c>
    </row>
    <row r="21" spans="1:7" x14ac:dyDescent="0.25">
      <c r="A21" t="s">
        <v>45</v>
      </c>
      <c r="B21" t="s">
        <v>43</v>
      </c>
      <c r="F21" s="5" t="s">
        <v>44</v>
      </c>
    </row>
    <row r="22" spans="1:7" x14ac:dyDescent="0.25">
      <c r="A22" t="s">
        <v>46</v>
      </c>
      <c r="B22" t="s">
        <v>47</v>
      </c>
      <c r="D22" s="3"/>
    </row>
    <row r="23" spans="1:7" x14ac:dyDescent="0.25">
      <c r="A23" t="s">
        <v>48</v>
      </c>
      <c r="B23" t="s">
        <v>49</v>
      </c>
      <c r="D23" s="3"/>
      <c r="E23" s="2" t="s">
        <v>50</v>
      </c>
    </row>
    <row r="24" spans="1:7" x14ac:dyDescent="0.25">
      <c r="A24" t="s">
        <v>53</v>
      </c>
      <c r="B24" t="s">
        <v>51</v>
      </c>
      <c r="D24" s="3"/>
      <c r="E24" s="2" t="s">
        <v>52</v>
      </c>
    </row>
    <row r="25" spans="1:7" x14ac:dyDescent="0.25">
      <c r="A25" t="s">
        <v>54</v>
      </c>
      <c r="B25" t="s">
        <v>56</v>
      </c>
      <c r="D25" s="3"/>
      <c r="E25" s="2" t="s">
        <v>55</v>
      </c>
    </row>
    <row r="26" spans="1:7" x14ac:dyDescent="0.25">
      <c r="A26" t="s">
        <v>61</v>
      </c>
      <c r="B26" t="s">
        <v>25</v>
      </c>
      <c r="D26" s="3" t="s">
        <v>57</v>
      </c>
      <c r="E26" s="2" t="s">
        <v>58</v>
      </c>
      <c r="G26" t="s">
        <v>90</v>
      </c>
    </row>
    <row r="27" spans="1:7" x14ac:dyDescent="0.25">
      <c r="A27" t="s">
        <v>62</v>
      </c>
      <c r="B27" t="s">
        <v>59</v>
      </c>
      <c r="D27" s="3"/>
      <c r="E27" s="2" t="s">
        <v>60</v>
      </c>
    </row>
    <row r="28" spans="1:7" x14ac:dyDescent="0.25">
      <c r="A28" t="s">
        <v>92</v>
      </c>
      <c r="B28" t="s">
        <v>91</v>
      </c>
      <c r="C28" s="2" t="s">
        <v>93</v>
      </c>
      <c r="D28" s="3"/>
      <c r="E28" s="2" t="s">
        <v>94</v>
      </c>
    </row>
    <row r="29" spans="1:7" x14ac:dyDescent="0.25">
      <c r="A29" s="8" t="s">
        <v>96</v>
      </c>
      <c r="B29" t="s">
        <v>95</v>
      </c>
      <c r="C29" s="2" t="s">
        <v>105</v>
      </c>
      <c r="D29" s="3">
        <v>0.26</v>
      </c>
      <c r="E29" s="2" t="s">
        <v>97</v>
      </c>
      <c r="F29" t="s">
        <v>106</v>
      </c>
      <c r="G29" t="s">
        <v>107</v>
      </c>
    </row>
    <row r="30" spans="1:7" x14ac:dyDescent="0.25">
      <c r="A30" s="8" t="s">
        <v>99</v>
      </c>
      <c r="B30" t="s">
        <v>98</v>
      </c>
      <c r="C30" s="3" t="s">
        <v>102</v>
      </c>
      <c r="D30" s="2" t="s">
        <v>104</v>
      </c>
      <c r="E30" s="2" t="s">
        <v>100</v>
      </c>
      <c r="F30" t="s">
        <v>103</v>
      </c>
      <c r="G30" t="s">
        <v>101</v>
      </c>
    </row>
    <row r="31" spans="1:7" x14ac:dyDescent="0.25">
      <c r="D31" s="3"/>
    </row>
    <row r="32" spans="1:7" x14ac:dyDescent="0.25">
      <c r="A32" t="s">
        <v>113</v>
      </c>
      <c r="B32" t="s">
        <v>112</v>
      </c>
      <c r="C32" s="2" t="s">
        <v>114</v>
      </c>
      <c r="D32" s="3"/>
    </row>
    <row r="33" spans="1:7" x14ac:dyDescent="0.25">
      <c r="D33" s="3"/>
    </row>
    <row r="34" spans="1:7" x14ac:dyDescent="0.25">
      <c r="D34" s="3"/>
    </row>
    <row r="35" spans="1:7" x14ac:dyDescent="0.25">
      <c r="B35" t="s">
        <v>120</v>
      </c>
      <c r="D35" s="3"/>
    </row>
    <row r="36" spans="1:7" x14ac:dyDescent="0.25">
      <c r="D36" s="3"/>
    </row>
    <row r="38" spans="1:7" x14ac:dyDescent="0.25">
      <c r="A38" t="s">
        <v>211</v>
      </c>
      <c r="B38" t="s">
        <v>127</v>
      </c>
    </row>
    <row r="40" spans="1:7" x14ac:dyDescent="0.25">
      <c r="A40" t="s">
        <v>156</v>
      </c>
    </row>
    <row r="41" spans="1:7" x14ac:dyDescent="0.25">
      <c r="A41" t="s">
        <v>157</v>
      </c>
      <c r="B41" t="s">
        <v>184</v>
      </c>
      <c r="C41" s="2" t="s">
        <v>183</v>
      </c>
      <c r="E41" s="2" t="s">
        <v>186</v>
      </c>
      <c r="F41" t="s">
        <v>185</v>
      </c>
      <c r="G41" s="15"/>
    </row>
    <row r="42" spans="1:7" x14ac:dyDescent="0.25">
      <c r="A42" t="s">
        <v>157</v>
      </c>
      <c r="B42" t="s">
        <v>187</v>
      </c>
      <c r="C42" s="2" t="s">
        <v>183</v>
      </c>
      <c r="E42" s="2" t="s">
        <v>188</v>
      </c>
      <c r="F42" t="s">
        <v>185</v>
      </c>
    </row>
    <row r="43" spans="1:7" x14ac:dyDescent="0.25">
      <c r="A43" t="s">
        <v>256</v>
      </c>
      <c r="B43" t="s">
        <v>259</v>
      </c>
      <c r="C43" s="2" t="s">
        <v>257</v>
      </c>
      <c r="E43" s="2" t="s">
        <v>263</v>
      </c>
      <c r="F43" t="s">
        <v>258</v>
      </c>
    </row>
    <row r="44" spans="1:7" x14ac:dyDescent="0.25">
      <c r="A44" t="s">
        <v>191</v>
      </c>
      <c r="B44" t="s">
        <v>190</v>
      </c>
      <c r="C44" s="2" t="s">
        <v>192</v>
      </c>
      <c r="E44" s="2" t="s">
        <v>193</v>
      </c>
      <c r="F44" t="s">
        <v>194</v>
      </c>
    </row>
    <row r="45" spans="1:7" x14ac:dyDescent="0.25">
      <c r="A45" t="s">
        <v>200</v>
      </c>
      <c r="B45" t="s">
        <v>195</v>
      </c>
      <c r="C45" s="2" t="s">
        <v>114</v>
      </c>
      <c r="E45" s="2" t="s">
        <v>196</v>
      </c>
    </row>
    <row r="46" spans="1:7" x14ac:dyDescent="0.25">
      <c r="A46" t="s">
        <v>199</v>
      </c>
      <c r="B46" t="s">
        <v>198</v>
      </c>
      <c r="C46" s="2" t="s">
        <v>201</v>
      </c>
      <c r="E46" s="2" t="s">
        <v>203</v>
      </c>
      <c r="F46" t="s">
        <v>202</v>
      </c>
    </row>
    <row r="47" spans="1:7" x14ac:dyDescent="0.25">
      <c r="A47" t="s">
        <v>189</v>
      </c>
      <c r="B47" t="s">
        <v>181</v>
      </c>
    </row>
    <row r="48" spans="1:7" x14ac:dyDescent="0.25">
      <c r="A48" t="s">
        <v>189</v>
      </c>
      <c r="B48" t="s">
        <v>182</v>
      </c>
    </row>
    <row r="49" spans="1:6" x14ac:dyDescent="0.25">
      <c r="A49" t="s">
        <v>205</v>
      </c>
      <c r="B49" t="s">
        <v>204</v>
      </c>
      <c r="C49" s="2" t="s">
        <v>208</v>
      </c>
      <c r="E49" s="2" t="s">
        <v>206</v>
      </c>
      <c r="F49" t="s">
        <v>207</v>
      </c>
    </row>
    <row r="50" spans="1:6" x14ac:dyDescent="0.25">
      <c r="A50" t="s">
        <v>205</v>
      </c>
      <c r="B50" t="s">
        <v>209</v>
      </c>
      <c r="C50" s="2" t="s">
        <v>208</v>
      </c>
      <c r="E50" s="2" t="s">
        <v>210</v>
      </c>
      <c r="F50" t="s">
        <v>207</v>
      </c>
    </row>
    <row r="51" spans="1:6" x14ac:dyDescent="0.25">
      <c r="A51" t="s">
        <v>217</v>
      </c>
    </row>
    <row r="52" spans="1:6" x14ac:dyDescent="0.25">
      <c r="A52" t="s">
        <v>218</v>
      </c>
    </row>
    <row r="53" spans="1:6" x14ac:dyDescent="0.25">
      <c r="A53" t="s">
        <v>219</v>
      </c>
    </row>
    <row r="54" spans="1:6" x14ac:dyDescent="0.25">
      <c r="A54" t="s">
        <v>247</v>
      </c>
    </row>
    <row r="55" spans="1:6" x14ac:dyDescent="0.25">
      <c r="A55" t="s">
        <v>243</v>
      </c>
      <c r="B55" t="s">
        <v>242</v>
      </c>
    </row>
    <row r="56" spans="1:6" x14ac:dyDescent="0.25">
      <c r="A56" t="s">
        <v>249</v>
      </c>
      <c r="B56" t="s">
        <v>248</v>
      </c>
      <c r="C56" s="2" t="s">
        <v>250</v>
      </c>
      <c r="E56" s="2" t="s">
        <v>251</v>
      </c>
    </row>
    <row r="57" spans="1:6" x14ac:dyDescent="0.25">
      <c r="A57" t="s">
        <v>252</v>
      </c>
    </row>
    <row r="58" spans="1:6" x14ac:dyDescent="0.25">
      <c r="A58" t="s">
        <v>260</v>
      </c>
      <c r="B58" t="s">
        <v>261</v>
      </c>
      <c r="C58" s="2" t="s">
        <v>262</v>
      </c>
    </row>
    <row r="59" spans="1:6" x14ac:dyDescent="0.25">
      <c r="A59" t="s">
        <v>313</v>
      </c>
      <c r="B59" t="s">
        <v>312</v>
      </c>
      <c r="C59" s="2" t="s">
        <v>314</v>
      </c>
      <c r="E59" s="2" t="s">
        <v>315</v>
      </c>
    </row>
    <row r="60" spans="1:6" x14ac:dyDescent="0.25">
      <c r="A60" t="s">
        <v>318</v>
      </c>
      <c r="B60" s="16" t="s">
        <v>317</v>
      </c>
      <c r="E60" s="2" t="s">
        <v>339</v>
      </c>
    </row>
    <row r="61" spans="1:6" x14ac:dyDescent="0.25">
      <c r="A61" t="s">
        <v>338</v>
      </c>
      <c r="B61" t="s">
        <v>337</v>
      </c>
      <c r="E61" s="2" t="s">
        <v>339</v>
      </c>
    </row>
    <row r="62" spans="1:6" x14ac:dyDescent="0.25">
      <c r="A62" t="s">
        <v>341</v>
      </c>
      <c r="B62" t="s">
        <v>340</v>
      </c>
    </row>
  </sheetData>
  <sortState xmlns:xlrd2="http://schemas.microsoft.com/office/spreadsheetml/2017/richdata2" ref="A63:G79">
    <sortCondition ref="B63:B79"/>
  </sortState>
  <pageMargins left="0.7" right="0.7" top="0.75" bottom="0.75" header="0.3" footer="0.3"/>
  <pageSetup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B398A-A2F4-42C6-835C-3571B788AC0A}">
  <dimension ref="A2:I53"/>
  <sheetViews>
    <sheetView workbookViewId="0">
      <selection activeCell="A2" sqref="A2"/>
    </sheetView>
  </sheetViews>
  <sheetFormatPr defaultRowHeight="15" x14ac:dyDescent="0.25"/>
  <cols>
    <col min="1" max="1" width="14.85546875" bestFit="1" customWidth="1"/>
    <col min="2" max="2" width="9.140625" style="2"/>
    <col min="6" max="6" width="14.85546875" bestFit="1" customWidth="1"/>
    <col min="7" max="7" width="150.85546875" bestFit="1" customWidth="1"/>
  </cols>
  <sheetData>
    <row r="2" spans="1:9" x14ac:dyDescent="0.25">
      <c r="A2" t="s">
        <v>345</v>
      </c>
      <c r="B2" s="2">
        <f>COUNTIF(F:F,A2)</f>
        <v>3</v>
      </c>
      <c r="G2" t="s">
        <v>279</v>
      </c>
      <c r="H2" t="s">
        <v>287</v>
      </c>
    </row>
    <row r="3" spans="1:9" x14ac:dyDescent="0.25">
      <c r="A3" t="s">
        <v>5</v>
      </c>
      <c r="B3" s="2">
        <f>COUNTIF(F:F,A3)</f>
        <v>3</v>
      </c>
      <c r="G3" t="s">
        <v>280</v>
      </c>
      <c r="H3" t="s">
        <v>287</v>
      </c>
    </row>
    <row r="4" spans="1:9" x14ac:dyDescent="0.25">
      <c r="A4" t="s">
        <v>346</v>
      </c>
      <c r="B4" s="2">
        <f>COUNTIF(F:F,A4)</f>
        <v>2</v>
      </c>
      <c r="F4" t="s">
        <v>345</v>
      </c>
      <c r="G4" t="s">
        <v>281</v>
      </c>
      <c r="H4" t="s">
        <v>287</v>
      </c>
    </row>
    <row r="5" spans="1:9" x14ac:dyDescent="0.25">
      <c r="A5" t="s">
        <v>347</v>
      </c>
      <c r="B5" s="2">
        <f>COUNTIF(F:F,A5)</f>
        <v>2</v>
      </c>
      <c r="G5" t="s">
        <v>282</v>
      </c>
      <c r="H5" t="s">
        <v>287</v>
      </c>
    </row>
    <row r="6" spans="1:9" x14ac:dyDescent="0.25">
      <c r="G6" t="s">
        <v>283</v>
      </c>
      <c r="H6" t="s">
        <v>287</v>
      </c>
    </row>
    <row r="7" spans="1:9" x14ac:dyDescent="0.25">
      <c r="F7" t="s">
        <v>346</v>
      </c>
      <c r="G7" t="s">
        <v>284</v>
      </c>
      <c r="H7" t="s">
        <v>287</v>
      </c>
    </row>
    <row r="8" spans="1:9" x14ac:dyDescent="0.25">
      <c r="G8" t="s">
        <v>285</v>
      </c>
      <c r="H8" t="s">
        <v>287</v>
      </c>
    </row>
    <row r="9" spans="1:9" x14ac:dyDescent="0.25">
      <c r="G9" t="s">
        <v>286</v>
      </c>
      <c r="H9" t="s">
        <v>287</v>
      </c>
    </row>
    <row r="10" spans="1:9" x14ac:dyDescent="0.25">
      <c r="F10" t="s">
        <v>5</v>
      </c>
      <c r="G10" t="s">
        <v>268</v>
      </c>
      <c r="H10" t="s">
        <v>288</v>
      </c>
    </row>
    <row r="11" spans="1:9" x14ac:dyDescent="0.25">
      <c r="G11" t="s">
        <v>269</v>
      </c>
      <c r="H11" t="s">
        <v>288</v>
      </c>
    </row>
    <row r="12" spans="1:9" x14ac:dyDescent="0.25">
      <c r="F12" t="s">
        <v>345</v>
      </c>
      <c r="G12" t="s">
        <v>270</v>
      </c>
      <c r="H12" t="s">
        <v>288</v>
      </c>
      <c r="I12" t="s">
        <v>330</v>
      </c>
    </row>
    <row r="13" spans="1:9" x14ac:dyDescent="0.25">
      <c r="G13" t="s">
        <v>271</v>
      </c>
      <c r="H13" t="s">
        <v>288</v>
      </c>
    </row>
    <row r="14" spans="1:9" x14ac:dyDescent="0.25">
      <c r="G14" t="s">
        <v>272</v>
      </c>
      <c r="H14" t="s">
        <v>288</v>
      </c>
    </row>
    <row r="15" spans="1:9" x14ac:dyDescent="0.25">
      <c r="G15" t="s">
        <v>273</v>
      </c>
      <c r="H15" t="s">
        <v>288</v>
      </c>
    </row>
    <row r="16" spans="1:9" x14ac:dyDescent="0.25">
      <c r="G16" t="s">
        <v>274</v>
      </c>
      <c r="H16" t="s">
        <v>288</v>
      </c>
    </row>
    <row r="17" spans="6:8" x14ac:dyDescent="0.25">
      <c r="G17" t="s">
        <v>275</v>
      </c>
      <c r="H17" t="s">
        <v>288</v>
      </c>
    </row>
    <row r="18" spans="6:8" x14ac:dyDescent="0.25">
      <c r="G18" t="s">
        <v>276</v>
      </c>
      <c r="H18" t="s">
        <v>288</v>
      </c>
    </row>
    <row r="19" spans="6:8" x14ac:dyDescent="0.25">
      <c r="G19" t="s">
        <v>289</v>
      </c>
      <c r="H19" t="s">
        <v>287</v>
      </c>
    </row>
    <row r="20" spans="6:8" x14ac:dyDescent="0.25">
      <c r="G20" t="s">
        <v>290</v>
      </c>
      <c r="H20" t="s">
        <v>287</v>
      </c>
    </row>
    <row r="21" spans="6:8" x14ac:dyDescent="0.25">
      <c r="G21" t="s">
        <v>291</v>
      </c>
      <c r="H21" t="s">
        <v>296</v>
      </c>
    </row>
    <row r="22" spans="6:8" x14ac:dyDescent="0.25">
      <c r="F22" t="s">
        <v>5</v>
      </c>
      <c r="G22" t="s">
        <v>292</v>
      </c>
      <c r="H22" t="s">
        <v>296</v>
      </c>
    </row>
    <row r="23" spans="6:8" x14ac:dyDescent="0.25">
      <c r="G23" t="s">
        <v>293</v>
      </c>
      <c r="H23" t="s">
        <v>296</v>
      </c>
    </row>
    <row r="24" spans="6:8" x14ac:dyDescent="0.25">
      <c r="G24" t="s">
        <v>294</v>
      </c>
      <c r="H24" t="s">
        <v>296</v>
      </c>
    </row>
    <row r="25" spans="6:8" x14ac:dyDescent="0.25">
      <c r="F25" t="s">
        <v>347</v>
      </c>
      <c r="G25" t="s">
        <v>295</v>
      </c>
      <c r="H25" t="s">
        <v>296</v>
      </c>
    </row>
    <row r="26" spans="6:8" x14ac:dyDescent="0.25">
      <c r="G26" t="s">
        <v>297</v>
      </c>
      <c r="H26" t="s">
        <v>305</v>
      </c>
    </row>
    <row r="27" spans="6:8" x14ac:dyDescent="0.25">
      <c r="G27" t="s">
        <v>298</v>
      </c>
      <c r="H27" t="s">
        <v>305</v>
      </c>
    </row>
    <row r="28" spans="6:8" x14ac:dyDescent="0.25">
      <c r="G28" t="s">
        <v>299</v>
      </c>
      <c r="H28" t="s">
        <v>305</v>
      </c>
    </row>
    <row r="29" spans="6:8" x14ac:dyDescent="0.25">
      <c r="G29" t="s">
        <v>300</v>
      </c>
      <c r="H29" t="s">
        <v>305</v>
      </c>
    </row>
    <row r="30" spans="6:8" x14ac:dyDescent="0.25">
      <c r="F30" t="s">
        <v>5</v>
      </c>
      <c r="G30" t="s">
        <v>301</v>
      </c>
      <c r="H30" t="s">
        <v>305</v>
      </c>
    </row>
    <row r="31" spans="6:8" x14ac:dyDescent="0.25">
      <c r="G31" t="s">
        <v>302</v>
      </c>
      <c r="H31" t="s">
        <v>305</v>
      </c>
    </row>
    <row r="32" spans="6:8" x14ac:dyDescent="0.25">
      <c r="F32" t="s">
        <v>347</v>
      </c>
      <c r="G32" t="s">
        <v>303</v>
      </c>
      <c r="H32" t="s">
        <v>305</v>
      </c>
    </row>
    <row r="33" spans="6:9" x14ac:dyDescent="0.25">
      <c r="G33" t="s">
        <v>304</v>
      </c>
      <c r="H33" t="s">
        <v>305</v>
      </c>
    </row>
    <row r="34" spans="6:9" x14ac:dyDescent="0.25">
      <c r="G34" t="s">
        <v>307</v>
      </c>
      <c r="H34" t="s">
        <v>306</v>
      </c>
    </row>
    <row r="35" spans="6:9" x14ac:dyDescent="0.25">
      <c r="G35" t="s">
        <v>308</v>
      </c>
      <c r="H35" t="s">
        <v>317</v>
      </c>
    </row>
    <row r="36" spans="6:9" x14ac:dyDescent="0.25">
      <c r="G36" t="s">
        <v>309</v>
      </c>
    </row>
    <row r="37" spans="6:9" x14ac:dyDescent="0.25">
      <c r="G37" t="s">
        <v>310</v>
      </c>
    </row>
    <row r="38" spans="6:9" x14ac:dyDescent="0.25">
      <c r="F38" t="s">
        <v>346</v>
      </c>
      <c r="G38" t="s">
        <v>311</v>
      </c>
    </row>
    <row r="39" spans="6:9" x14ac:dyDescent="0.25">
      <c r="G39" t="s">
        <v>319</v>
      </c>
      <c r="H39" t="s">
        <v>288</v>
      </c>
    </row>
    <row r="40" spans="6:9" x14ac:dyDescent="0.25">
      <c r="G40" t="s">
        <v>320</v>
      </c>
      <c r="H40" t="s">
        <v>288</v>
      </c>
      <c r="I40" t="s">
        <v>328</v>
      </c>
    </row>
    <row r="41" spans="6:9" x14ac:dyDescent="0.25">
      <c r="G41" t="s">
        <v>321</v>
      </c>
      <c r="H41" t="s">
        <v>288</v>
      </c>
    </row>
    <row r="42" spans="6:9" x14ac:dyDescent="0.25">
      <c r="G42" t="s">
        <v>322</v>
      </c>
      <c r="H42" t="s">
        <v>288</v>
      </c>
      <c r="I42" t="s">
        <v>329</v>
      </c>
    </row>
    <row r="43" spans="6:9" x14ac:dyDescent="0.25">
      <c r="G43" t="s">
        <v>323</v>
      </c>
      <c r="H43" t="s">
        <v>288</v>
      </c>
    </row>
    <row r="44" spans="6:9" x14ac:dyDescent="0.25">
      <c r="G44" t="s">
        <v>324</v>
      </c>
      <c r="H44" t="s">
        <v>288</v>
      </c>
    </row>
    <row r="45" spans="6:9" x14ac:dyDescent="0.25">
      <c r="G45" t="s">
        <v>325</v>
      </c>
      <c r="H45" t="s">
        <v>288</v>
      </c>
    </row>
    <row r="46" spans="6:9" x14ac:dyDescent="0.25">
      <c r="G46" t="s">
        <v>326</v>
      </c>
      <c r="H46" t="s">
        <v>288</v>
      </c>
    </row>
    <row r="47" spans="6:9" x14ac:dyDescent="0.25">
      <c r="F47" t="s">
        <v>345</v>
      </c>
      <c r="G47" t="s">
        <v>327</v>
      </c>
      <c r="H47" t="s">
        <v>288</v>
      </c>
    </row>
    <row r="48" spans="6:9" x14ac:dyDescent="0.25">
      <c r="G48" t="s">
        <v>338</v>
      </c>
      <c r="H48" t="s">
        <v>337</v>
      </c>
    </row>
    <row r="49" spans="3:8" x14ac:dyDescent="0.25">
      <c r="G49" t="s">
        <v>341</v>
      </c>
      <c r="H49" t="s">
        <v>340</v>
      </c>
    </row>
    <row r="50" spans="3:8" x14ac:dyDescent="0.25">
      <c r="G50" t="s">
        <v>366</v>
      </c>
      <c r="H50" t="s">
        <v>367</v>
      </c>
    </row>
    <row r="53" spans="3:8" x14ac:dyDescent="0.25">
      <c r="C53" t="s">
        <v>348</v>
      </c>
    </row>
  </sheetData>
  <sortState xmlns:xlrd2="http://schemas.microsoft.com/office/spreadsheetml/2017/richdata2" ref="A2:B5">
    <sortCondition descending="1" ref="B2:B5"/>
    <sortCondition ref="A2:A5"/>
  </sortState>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15390-D20E-4A2D-809B-B1DB6E404CEE}">
  <dimension ref="A1:C27"/>
  <sheetViews>
    <sheetView zoomScale="75" zoomScaleNormal="75" workbookViewId="0">
      <pane ySplit="1" topLeftCell="A2" activePane="bottomLeft" state="frozen"/>
      <selection pane="bottomLeft" activeCell="A28" sqref="A28"/>
    </sheetView>
  </sheetViews>
  <sheetFormatPr defaultRowHeight="15" x14ac:dyDescent="0.25"/>
  <cols>
    <col min="1" max="1" width="42.28515625" bestFit="1" customWidth="1"/>
    <col min="2" max="2" width="73.28515625" bestFit="1" customWidth="1"/>
  </cols>
  <sheetData>
    <row r="1" spans="1:2" s="1" customFormat="1" x14ac:dyDescent="0.25">
      <c r="A1" s="1" t="s">
        <v>64</v>
      </c>
      <c r="B1" s="1" t="s">
        <v>78</v>
      </c>
    </row>
    <row r="2" spans="1:2" x14ac:dyDescent="0.25">
      <c r="A2" t="s">
        <v>65</v>
      </c>
    </row>
    <row r="3" spans="1:2" x14ac:dyDescent="0.25">
      <c r="A3" t="s">
        <v>63</v>
      </c>
    </row>
    <row r="4" spans="1:2" x14ac:dyDescent="0.25">
      <c r="A4" t="s">
        <v>77</v>
      </c>
      <c r="B4" t="s">
        <v>76</v>
      </c>
    </row>
    <row r="5" spans="1:2" x14ac:dyDescent="0.25">
      <c r="A5" t="s">
        <v>109</v>
      </c>
    </row>
    <row r="6" spans="1:2" x14ac:dyDescent="0.25">
      <c r="A6" t="s">
        <v>111</v>
      </c>
      <c r="B6" t="s">
        <v>110</v>
      </c>
    </row>
    <row r="7" spans="1:2" x14ac:dyDescent="0.25">
      <c r="A7" t="s">
        <v>119</v>
      </c>
    </row>
    <row r="8" spans="1:2" x14ac:dyDescent="0.25">
      <c r="A8" t="s">
        <v>111</v>
      </c>
      <c r="B8" t="s">
        <v>121</v>
      </c>
    </row>
    <row r="9" spans="1:2" x14ac:dyDescent="0.25">
      <c r="A9" t="s">
        <v>176</v>
      </c>
    </row>
    <row r="11" spans="1:2" x14ac:dyDescent="0.25">
      <c r="B11" t="s">
        <v>122</v>
      </c>
    </row>
    <row r="17" spans="1:3" x14ac:dyDescent="0.25">
      <c r="A17" s="6" t="s">
        <v>79</v>
      </c>
    </row>
    <row r="18" spans="1:3" x14ac:dyDescent="0.25">
      <c r="A18" t="s">
        <v>7</v>
      </c>
      <c r="B18" t="s">
        <v>80</v>
      </c>
      <c r="C18" s="2">
        <v>35</v>
      </c>
    </row>
    <row r="19" spans="1:3" x14ac:dyDescent="0.25">
      <c r="A19" t="s">
        <v>108</v>
      </c>
      <c r="C19" s="2">
        <v>30</v>
      </c>
    </row>
    <row r="20" spans="1:3" x14ac:dyDescent="0.25">
      <c r="A20" t="s">
        <v>111</v>
      </c>
      <c r="C20" s="2">
        <v>10</v>
      </c>
    </row>
    <row r="21" spans="1:3" x14ac:dyDescent="0.25">
      <c r="A21" t="s">
        <v>142</v>
      </c>
      <c r="C21" s="2">
        <v>12</v>
      </c>
    </row>
    <row r="22" spans="1:3" x14ac:dyDescent="0.25">
      <c r="A22" t="s">
        <v>66</v>
      </c>
      <c r="C22" s="2">
        <v>15</v>
      </c>
    </row>
    <row r="23" spans="1:3" x14ac:dyDescent="0.25">
      <c r="A23" t="s">
        <v>264</v>
      </c>
      <c r="C23" s="2">
        <v>12</v>
      </c>
    </row>
    <row r="24" spans="1:3" x14ac:dyDescent="0.25">
      <c r="A24" t="s">
        <v>96</v>
      </c>
      <c r="B24" t="s">
        <v>95</v>
      </c>
      <c r="C24" s="2">
        <v>36</v>
      </c>
    </row>
    <row r="25" spans="1:3" x14ac:dyDescent="0.25">
      <c r="A25" t="s">
        <v>99</v>
      </c>
      <c r="B25" t="s">
        <v>98</v>
      </c>
      <c r="C25" s="2">
        <v>37</v>
      </c>
    </row>
    <row r="26" spans="1:3" x14ac:dyDescent="0.25">
      <c r="A26" t="s">
        <v>144</v>
      </c>
      <c r="C26" s="2">
        <v>23</v>
      </c>
    </row>
    <row r="27" spans="1:3" x14ac:dyDescent="0.25">
      <c r="C27" s="2">
        <f>SUM(C18:C26)</f>
        <v>210</v>
      </c>
    </row>
  </sheetData>
  <pageMargins left="0.7" right="0.7" top="0.75" bottom="0.75" header="0.3" footer="0.3"/>
  <pageSetup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32D71E-3219-41D8-864C-E3A1EBD531DC}">
  <dimension ref="A1:D5"/>
  <sheetViews>
    <sheetView zoomScale="75" zoomScaleNormal="75" workbookViewId="0">
      <pane ySplit="1" topLeftCell="A2" activePane="bottomLeft" state="frozen"/>
      <selection pane="bottomLeft"/>
    </sheetView>
  </sheetViews>
  <sheetFormatPr defaultRowHeight="15" x14ac:dyDescent="0.25"/>
  <cols>
    <col min="1" max="1" width="44.5703125" bestFit="1" customWidth="1"/>
    <col min="2" max="2" width="91" bestFit="1" customWidth="1"/>
    <col min="3" max="3" width="31.5703125" bestFit="1" customWidth="1"/>
    <col min="4" max="4" width="9.85546875" bestFit="1" customWidth="1"/>
  </cols>
  <sheetData>
    <row r="1" spans="1:4" s="1" customFormat="1" x14ac:dyDescent="0.25">
      <c r="A1" s="1" t="s">
        <v>69</v>
      </c>
      <c r="B1" s="1" t="s">
        <v>70</v>
      </c>
      <c r="C1" s="1" t="s">
        <v>71</v>
      </c>
      <c r="D1" s="1" t="s">
        <v>86</v>
      </c>
    </row>
    <row r="2" spans="1:4" x14ac:dyDescent="0.25">
      <c r="A2" t="s">
        <v>68</v>
      </c>
      <c r="B2" t="s">
        <v>67</v>
      </c>
      <c r="D2" t="s">
        <v>87</v>
      </c>
    </row>
    <row r="3" spans="1:4" x14ac:dyDescent="0.25">
      <c r="A3" t="s">
        <v>73</v>
      </c>
      <c r="B3" t="s">
        <v>72</v>
      </c>
      <c r="C3" t="s">
        <v>83</v>
      </c>
      <c r="D3" t="s">
        <v>88</v>
      </c>
    </row>
    <row r="4" spans="1:4" x14ac:dyDescent="0.25">
      <c r="A4" t="s">
        <v>74</v>
      </c>
      <c r="B4" t="s">
        <v>32</v>
      </c>
      <c r="D4" t="s">
        <v>89</v>
      </c>
    </row>
    <row r="5" spans="1:4" x14ac:dyDescent="0.25">
      <c r="A5" t="s">
        <v>84</v>
      </c>
      <c r="B5" t="s">
        <v>85</v>
      </c>
      <c r="D5" t="s">
        <v>88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2F1DDC-2A9F-4BB6-9F44-1DA9324BEF3F}">
  <dimension ref="A2:B27"/>
  <sheetViews>
    <sheetView workbookViewId="0">
      <selection activeCell="M4" sqref="M4:M6"/>
    </sheetView>
  </sheetViews>
  <sheetFormatPr defaultRowHeight="15" x14ac:dyDescent="0.25"/>
  <sheetData>
    <row r="2" spans="1:2" x14ac:dyDescent="0.25">
      <c r="A2" t="s">
        <v>115</v>
      </c>
    </row>
    <row r="4" spans="1:2" x14ac:dyDescent="0.25">
      <c r="B4" t="s">
        <v>116</v>
      </c>
    </row>
    <row r="6" spans="1:2" x14ac:dyDescent="0.25">
      <c r="A6" s="2" t="s">
        <v>117</v>
      </c>
      <c r="B6" s="2" t="s">
        <v>118</v>
      </c>
    </row>
    <row r="7" spans="1:2" x14ac:dyDescent="0.25">
      <c r="A7" s="2">
        <v>15</v>
      </c>
      <c r="B7" s="9">
        <f>(A7*9/5)+32</f>
        <v>59</v>
      </c>
    </row>
    <row r="8" spans="1:2" x14ac:dyDescent="0.25">
      <c r="A8" s="2">
        <f>A7+1</f>
        <v>16</v>
      </c>
      <c r="B8" s="9">
        <f t="shared" ref="B8:B18" si="0">(A8*9/5)+32</f>
        <v>60.8</v>
      </c>
    </row>
    <row r="9" spans="1:2" x14ac:dyDescent="0.25">
      <c r="A9" s="2">
        <f t="shared" ref="A9:A18" si="1">A8+1</f>
        <v>17</v>
      </c>
      <c r="B9" s="9">
        <f t="shared" si="0"/>
        <v>62.6</v>
      </c>
    </row>
    <row r="10" spans="1:2" x14ac:dyDescent="0.25">
      <c r="A10" s="2">
        <f t="shared" si="1"/>
        <v>18</v>
      </c>
      <c r="B10" s="9">
        <f t="shared" si="0"/>
        <v>64.400000000000006</v>
      </c>
    </row>
    <row r="11" spans="1:2" x14ac:dyDescent="0.25">
      <c r="A11" s="2">
        <f t="shared" si="1"/>
        <v>19</v>
      </c>
      <c r="B11" s="9">
        <f t="shared" si="0"/>
        <v>66.2</v>
      </c>
    </row>
    <row r="12" spans="1:2" x14ac:dyDescent="0.25">
      <c r="A12" s="2">
        <f t="shared" si="1"/>
        <v>20</v>
      </c>
      <c r="B12" s="9">
        <f t="shared" si="0"/>
        <v>68</v>
      </c>
    </row>
    <row r="13" spans="1:2" x14ac:dyDescent="0.25">
      <c r="A13" s="2">
        <f t="shared" si="1"/>
        <v>21</v>
      </c>
      <c r="B13" s="9">
        <f t="shared" si="0"/>
        <v>69.8</v>
      </c>
    </row>
    <row r="14" spans="1:2" x14ac:dyDescent="0.25">
      <c r="A14" s="2">
        <f t="shared" si="1"/>
        <v>22</v>
      </c>
      <c r="B14" s="9">
        <f t="shared" si="0"/>
        <v>71.599999999999994</v>
      </c>
    </row>
    <row r="15" spans="1:2" x14ac:dyDescent="0.25">
      <c r="A15" s="2">
        <f t="shared" si="1"/>
        <v>23</v>
      </c>
      <c r="B15" s="9">
        <f t="shared" si="0"/>
        <v>73.400000000000006</v>
      </c>
    </row>
    <row r="16" spans="1:2" x14ac:dyDescent="0.25">
      <c r="A16" s="2">
        <f t="shared" si="1"/>
        <v>24</v>
      </c>
      <c r="B16" s="9">
        <f t="shared" si="0"/>
        <v>75.2</v>
      </c>
    </row>
    <row r="17" spans="1:2" x14ac:dyDescent="0.25">
      <c r="A17" s="2">
        <f t="shared" si="1"/>
        <v>25</v>
      </c>
      <c r="B17" s="9">
        <f t="shared" si="0"/>
        <v>77</v>
      </c>
    </row>
    <row r="18" spans="1:2" x14ac:dyDescent="0.25">
      <c r="A18" s="2">
        <f t="shared" si="1"/>
        <v>26</v>
      </c>
      <c r="B18" s="9">
        <f t="shared" si="0"/>
        <v>78.8</v>
      </c>
    </row>
    <row r="19" spans="1:2" x14ac:dyDescent="0.25">
      <c r="A19" s="2"/>
      <c r="B19" s="9"/>
    </row>
    <row r="20" spans="1:2" x14ac:dyDescent="0.25">
      <c r="A20" s="2"/>
      <c r="B20" s="9"/>
    </row>
    <row r="21" spans="1:2" x14ac:dyDescent="0.25">
      <c r="A21" s="2"/>
      <c r="B21" s="9"/>
    </row>
    <row r="22" spans="1:2" x14ac:dyDescent="0.25">
      <c r="A22" s="2"/>
      <c r="B22" s="9"/>
    </row>
    <row r="23" spans="1:2" x14ac:dyDescent="0.25">
      <c r="A23" s="2"/>
      <c r="B23" s="9"/>
    </row>
    <row r="24" spans="1:2" x14ac:dyDescent="0.25">
      <c r="A24" s="2"/>
      <c r="B24" s="9"/>
    </row>
    <row r="25" spans="1:2" x14ac:dyDescent="0.25">
      <c r="A25" s="2"/>
      <c r="B25" s="9"/>
    </row>
    <row r="26" spans="1:2" x14ac:dyDescent="0.25">
      <c r="A26" s="2"/>
      <c r="B26" s="9"/>
    </row>
    <row r="27" spans="1:2" x14ac:dyDescent="0.25">
      <c r="A27" s="2"/>
      <c r="B27" s="9"/>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54143A-06FF-4D26-B19F-09CE6AD4811B}">
  <dimension ref="A4:C5"/>
  <sheetViews>
    <sheetView workbookViewId="0">
      <selection activeCell="C5" sqref="C5"/>
    </sheetView>
  </sheetViews>
  <sheetFormatPr defaultRowHeight="15" x14ac:dyDescent="0.25"/>
  <cols>
    <col min="1" max="1" width="9.7109375" style="10" bestFit="1" customWidth="1"/>
    <col min="2" max="2" width="22.42578125" bestFit="1" customWidth="1"/>
    <col min="3" max="3" width="41.7109375" bestFit="1" customWidth="1"/>
  </cols>
  <sheetData>
    <row r="4" spans="1:3" x14ac:dyDescent="0.25">
      <c r="A4" s="10">
        <v>44997</v>
      </c>
      <c r="B4" t="s">
        <v>123</v>
      </c>
      <c r="C4" t="s">
        <v>124</v>
      </c>
    </row>
    <row r="5" spans="1:3" x14ac:dyDescent="0.25">
      <c r="A5" s="10">
        <v>45005</v>
      </c>
      <c r="B5" t="s">
        <v>125</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C4791D-E8A5-4349-BB60-1EBA5EBE9708}">
  <dimension ref="C1:I15"/>
  <sheetViews>
    <sheetView workbookViewId="0"/>
  </sheetViews>
  <sheetFormatPr defaultRowHeight="15" x14ac:dyDescent="0.25"/>
  <cols>
    <col min="3" max="3" width="21.140625" bestFit="1" customWidth="1"/>
    <col min="4" max="6" width="9.140625" style="19"/>
    <col min="7" max="7" width="9.140625" style="11"/>
  </cols>
  <sheetData>
    <row r="1" spans="3:9" x14ac:dyDescent="0.25">
      <c r="I1" s="17"/>
    </row>
    <row r="2" spans="3:9" x14ac:dyDescent="0.25">
      <c r="C2" t="s">
        <v>356</v>
      </c>
      <c r="D2" s="20">
        <v>0.1</v>
      </c>
      <c r="E2" s="20">
        <v>8.3333333333333329E-2</v>
      </c>
      <c r="F2" s="20">
        <v>8.3333333333333329E-2</v>
      </c>
      <c r="G2" s="22">
        <v>1</v>
      </c>
    </row>
    <row r="3" spans="3:9" x14ac:dyDescent="0.25">
      <c r="C3" t="s">
        <v>357</v>
      </c>
      <c r="D3" s="21">
        <v>0.17499999999999999</v>
      </c>
      <c r="E3" s="20">
        <v>8.3333333333333329E-2</v>
      </c>
      <c r="F3" s="20">
        <f>E3*2</f>
        <v>0.16666666666666666</v>
      </c>
      <c r="G3" s="11">
        <v>2</v>
      </c>
    </row>
    <row r="4" spans="3:9" x14ac:dyDescent="0.25">
      <c r="C4" t="s">
        <v>358</v>
      </c>
      <c r="D4" s="21">
        <v>0.17499999999999999</v>
      </c>
      <c r="E4" s="20">
        <v>8.3333333333333329E-2</v>
      </c>
      <c r="F4" s="20">
        <f t="shared" ref="F4:F6" si="0">E4*2</f>
        <v>0.16666666666666666</v>
      </c>
      <c r="G4" s="11">
        <v>2</v>
      </c>
    </row>
    <row r="5" spans="3:9" x14ac:dyDescent="0.25">
      <c r="C5" t="s">
        <v>359</v>
      </c>
      <c r="D5" s="21">
        <v>0.17499999999999999</v>
      </c>
      <c r="E5" s="20">
        <v>8.3333333333333329E-2</v>
      </c>
      <c r="F5" s="20">
        <f t="shared" si="0"/>
        <v>0.16666666666666666</v>
      </c>
      <c r="G5" s="11">
        <v>2</v>
      </c>
    </row>
    <row r="6" spans="3:9" x14ac:dyDescent="0.25">
      <c r="C6" t="s">
        <v>360</v>
      </c>
      <c r="D6" s="21">
        <v>0.17499999999999999</v>
      </c>
      <c r="E6" s="20">
        <v>8.3333333333333329E-2</v>
      </c>
      <c r="F6" s="20">
        <f t="shared" si="0"/>
        <v>0.16666666666666666</v>
      </c>
      <c r="G6" s="11">
        <v>2</v>
      </c>
    </row>
    <row r="7" spans="3:9" x14ac:dyDescent="0.25">
      <c r="C7" t="s">
        <v>361</v>
      </c>
      <c r="D7" s="21">
        <v>0.2</v>
      </c>
      <c r="E7" s="20">
        <v>8.3333333333333329E-2</v>
      </c>
      <c r="F7" s="20">
        <f>E7*3</f>
        <v>0.25</v>
      </c>
      <c r="G7" s="11">
        <v>3</v>
      </c>
    </row>
    <row r="8" spans="3:9" x14ac:dyDescent="0.25">
      <c r="D8" s="21"/>
      <c r="E8" s="21"/>
      <c r="F8" s="21"/>
    </row>
    <row r="9" spans="3:9" x14ac:dyDescent="0.25">
      <c r="D9" s="21"/>
      <c r="E9" s="21"/>
      <c r="F9" s="21"/>
    </row>
    <row r="10" spans="3:9" x14ac:dyDescent="0.25">
      <c r="D10" s="21"/>
      <c r="E10" s="21"/>
      <c r="F10" s="21"/>
    </row>
    <row r="11" spans="3:9" x14ac:dyDescent="0.25">
      <c r="D11" s="21"/>
      <c r="E11" s="21"/>
      <c r="F11" s="21"/>
    </row>
    <row r="12" spans="3:9" x14ac:dyDescent="0.25">
      <c r="D12" s="21"/>
      <c r="E12" s="21"/>
      <c r="F12" s="21"/>
    </row>
    <row r="13" spans="3:9" x14ac:dyDescent="0.25">
      <c r="D13" s="21"/>
      <c r="E13" s="21"/>
      <c r="F13" s="21"/>
    </row>
    <row r="14" spans="3:9" x14ac:dyDescent="0.25">
      <c r="D14" s="21"/>
      <c r="E14" s="21"/>
      <c r="F14" s="21"/>
    </row>
    <row r="15" spans="3:9" x14ac:dyDescent="0.25">
      <c r="D15" s="18">
        <f>SUM(D2:D14)</f>
        <v>1</v>
      </c>
      <c r="E15" s="18">
        <f>SUM(E2:E14)</f>
        <v>0.49999999999999994</v>
      </c>
      <c r="F15" s="18">
        <f>SUM(F2:F14)</f>
        <v>0.99999999999999989</v>
      </c>
      <c r="G15" s="11">
        <f>SUM(G2:G14)</f>
        <v>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Log</vt:lpstr>
      <vt:lpstr>Notes For Next Year</vt:lpstr>
      <vt:lpstr>Nutes Mix Ratios</vt:lpstr>
      <vt:lpstr>Timings</vt:lpstr>
      <vt:lpstr>Seeds</vt:lpstr>
      <vt:lpstr>Mold-resistant</vt:lpstr>
      <vt:lpstr>Shopping</vt:lpstr>
      <vt:lpstr>Links-Various</vt:lpstr>
      <vt:lpstr>Temps</vt:lpstr>
      <vt:lpstr>Tincture</vt:lpstr>
      <vt:lpstr>Splits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Dad</dc:creator>
  <cp:lastModifiedBy>Dad</cp:lastModifiedBy>
  <dcterms:created xsi:type="dcterms:W3CDTF">2020-04-27T21:42:49Z</dcterms:created>
  <dcterms:modified xsi:type="dcterms:W3CDTF">2023-08-22T11:41:00Z</dcterms:modified>
</cp:coreProperties>
</file>